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7" rupBuild="14420"/>
  <workbookPr dateCompatibility="0" defaultThemeVersion="124226"/>
  <mc:AlternateContent xmlns:mc="http://schemas.openxmlformats.org/markup-compatibility/2006">
    <mc:Choice Requires="x15">
      <x15ac:absPath xmlns:x15ac="http://schemas.microsoft.com/office/spreadsheetml/2010/11/ac" url="C:\Users\Alejandra\Desktop\SCRD\Riesgos\2024\"/>
    </mc:Choice>
  </mc:AlternateContent>
  <bookViews>
    <workbookView xWindow="0" yWindow="0" windowWidth="20490" windowHeight="7050" tabRatio="724" activeTab="3"/>
  </bookViews>
  <sheets>
    <sheet name="Contexto" sheetId="34" r:id="rId1"/>
    <sheet name="Identificación RG" sheetId="30" r:id="rId2"/>
    <sheet name="Fact-Clas" sheetId="40" state="hidden" r:id="rId3"/>
    <sheet name="MR_Gestion" sheetId="29" r:id="rId4"/>
    <sheet name="MR_Corrup1" sheetId="7" r:id="rId5"/>
    <sheet name="MR_Corrup2" sheetId="23" r:id="rId6"/>
    <sheet name="MR_Corrup3" sheetId="14" r:id="rId7"/>
    <sheet name="Act_Crit" sheetId="39" state="hidden" r:id="rId8"/>
    <sheet name="Amenazas_SI" sheetId="35" state="hidden" r:id="rId9"/>
    <sheet name="Vulnerabilidades_SI" sheetId="36" state="hidden" r:id="rId10"/>
    <sheet name="Controles_ISO27001" sheetId="37" state="hidden" r:id="rId11"/>
    <sheet name="Tablas_GS" sheetId="32" state="hidden" r:id="rId12"/>
    <sheet name="Listas" sheetId="33" state="hidden" r:id="rId13"/>
  </sheets>
  <externalReferences>
    <externalReference r:id="rId14"/>
    <externalReference r:id="rId15"/>
  </externalReferences>
  <definedNames>
    <definedName name="Activos" localSheetId="0">#REF!</definedName>
    <definedName name="Activos" localSheetId="1">#REF!</definedName>
    <definedName name="Activos" localSheetId="3">#REF!</definedName>
    <definedName name="Activos">#REF!</definedName>
    <definedName name="Amenazas" localSheetId="0">#REF!</definedName>
    <definedName name="Amenazas" localSheetId="1">#REF!</definedName>
    <definedName name="Amenazas" localSheetId="3">#REF!</definedName>
    <definedName name="Amenazas">#REF!</definedName>
    <definedName name="_xlnm.Print_Area" localSheetId="4">MR_Corrup1!$F$5:$Q$18</definedName>
    <definedName name="_xlnm.Print_Area" localSheetId="5">MR_Corrup2!$A$1:$Y$91</definedName>
    <definedName name="_xlnm.Print_Area" localSheetId="3">MR_Gestion!$A$1:$BL$69</definedName>
    <definedName name="Atributos">[1]CriteriosEvaluacion!$E$25:$E$26</definedName>
    <definedName name="CR" localSheetId="0">#REF!</definedName>
    <definedName name="CR" localSheetId="1">#REF!</definedName>
    <definedName name="CR" localSheetId="12">#REF!</definedName>
    <definedName name="CR" localSheetId="3">#REF!</definedName>
    <definedName name="CR" localSheetId="11">#REF!</definedName>
    <definedName name="CR">#REF!</definedName>
    <definedName name="CRITICIDAD" localSheetId="0">#REF!</definedName>
    <definedName name="CRITICIDAD" localSheetId="1">#REF!</definedName>
    <definedName name="CRITICIDAD" localSheetId="3">#REF!</definedName>
    <definedName name="CRITICIDAD">#REF!</definedName>
    <definedName name="CriticidadResidual" localSheetId="0">'[2]Matriz de Riesgos'!#REF!</definedName>
    <definedName name="CriticidadResidual" localSheetId="1">'[2]Matriz de Riesgos'!#REF!</definedName>
    <definedName name="CriticidadResidual" localSheetId="3">'[2]Matriz de Riesgos'!#REF!</definedName>
    <definedName name="CriticidadResidual">'[2]Matriz de Riesgos'!#REF!</definedName>
    <definedName name="CriticidadRiesgo" localSheetId="0">#REF!</definedName>
    <definedName name="CriticidadRiesgo" localSheetId="1">#REF!</definedName>
    <definedName name="CriticidadRiesgo" localSheetId="12">#REF!</definedName>
    <definedName name="CriticidadRiesgo" localSheetId="3">#REF!</definedName>
    <definedName name="CriticidadRiesgo" localSheetId="11">#REF!</definedName>
    <definedName name="CriticidadRiesgo">#REF!</definedName>
    <definedName name="Impactos">'[1]Consecuencias(Impacto)'!$B$1:$F$1</definedName>
    <definedName name="Matriz" localSheetId="0">#REF!</definedName>
    <definedName name="Matriz" localSheetId="1">#REF!</definedName>
    <definedName name="Matriz" localSheetId="12">#REF!</definedName>
    <definedName name="Matriz" localSheetId="3">#REF!</definedName>
    <definedName name="Matriz" localSheetId="11">#REF!</definedName>
    <definedName name="Matriz">#REF!</definedName>
    <definedName name="NAR" localSheetId="0">#REF!</definedName>
    <definedName name="NAR" localSheetId="1">#REF!</definedName>
    <definedName name="NAR" localSheetId="3">#REF!</definedName>
    <definedName name="NAR">#REF!</definedName>
    <definedName name="Privilegios">[1]CriteriosEvaluacion!$A$45:$A$49</definedName>
    <definedName name="RiesgosBrutos" localSheetId="0">'[2]Matriz de Riesgos'!#REF!</definedName>
    <definedName name="RiesgosBrutos" localSheetId="1">'[2]Matriz de Riesgos'!#REF!</definedName>
    <definedName name="RiesgosBrutos" localSheetId="12">'[2]Matriz de Riesgos'!#REF!</definedName>
    <definedName name="RiesgosBrutos" localSheetId="3">'[2]Matriz de Riesgos'!#REF!</definedName>
    <definedName name="RiesgosBrutos" localSheetId="11">'[2]Matriz de Riesgos'!#REF!</definedName>
    <definedName name="RiesgosBrutos">'[2]Matriz de Riesgos'!#REF!</definedName>
    <definedName name="RIESGOTODOS" localSheetId="0">#REF!</definedName>
    <definedName name="RIESGOTODOS" localSheetId="1">#REF!</definedName>
    <definedName name="RIESGOTODOS" localSheetId="12">#REF!</definedName>
    <definedName name="RIESGOTODOS" localSheetId="3">#REF!</definedName>
    <definedName name="RIESGOTODOS" localSheetId="11">#REF!</definedName>
    <definedName name="RIESGOTODOS">#REF!</definedName>
    <definedName name="TipoActivo">[1]TipologiaActivos!$A$4:$A$9</definedName>
    <definedName name="_xlnm.Print_Titles" localSheetId="3">MR_Gestion!$A:$O</definedName>
    <definedName name="TOTACTIVOS" localSheetId="0">#REF!</definedName>
    <definedName name="TOTACTIVOS" localSheetId="1">#REF!</definedName>
    <definedName name="TOTACTIVOS" localSheetId="12">#REF!</definedName>
    <definedName name="TOTACTIVOS" localSheetId="3">#REF!</definedName>
    <definedName name="TOTACTIVOS" localSheetId="11">#REF!</definedName>
    <definedName name="TOTACTIVOS">#REF!</definedName>
    <definedName name="TotalActivos" localSheetId="0">#REF!</definedName>
    <definedName name="TotalActivos" localSheetId="1">#REF!</definedName>
    <definedName name="TotalActivos" localSheetId="3">#REF!</definedName>
    <definedName name="TotalActivos">#REF!</definedName>
    <definedName name="ValCorp">[1]CriteriosEvaluacion!$A$14:$E$14</definedName>
    <definedName name="ValoracionAct." localSheetId="0">#REF!</definedName>
    <definedName name="ValoracionAct." localSheetId="1">#REF!</definedName>
    <definedName name="ValoracionAct." localSheetId="12">#REF!</definedName>
    <definedName name="ValoracionAct." localSheetId="3">#REF!</definedName>
    <definedName name="ValoracionAct." localSheetId="11">#REF!</definedName>
    <definedName name="ValoracionAct.">#REF!</definedName>
    <definedName name="ValoresActivos" localSheetId="0">#REF!</definedName>
    <definedName name="ValoresActivos" localSheetId="1">#REF!</definedName>
    <definedName name="ValoresActivos" localSheetId="3">#REF!</definedName>
    <definedName name="ValoresActivos">#REF!</definedName>
    <definedName name="Vulnerabilidades" localSheetId="0">#REF!</definedName>
    <definedName name="Vulnerabilidades" localSheetId="1">#REF!</definedName>
    <definedName name="Vulnerabilidades" localSheetId="3">#REF!</definedName>
    <definedName name="Vulnerabilidades">#REF!</definedName>
  </definedNames>
  <calcPr calcId="162913"/>
  <extLst>
    <ext xmlns:x14="http://schemas.microsoft.com/office/spreadsheetml/2009/9/main" uri="{79F54976-1DA5-4618-B147-4CDE4B953A38}">
      <x14:workbookPr/>
    </ext>
    <ext xmlns="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13" i="14" l="1"/>
  <c r="D70" i="23"/>
  <c r="H70" i="23"/>
  <c r="D69" i="23"/>
  <c r="H69" i="23"/>
  <c r="D68" i="23"/>
  <c r="H68" i="23"/>
  <c r="D67" i="23"/>
  <c r="H67" i="23"/>
  <c r="D66" i="23" l="1"/>
  <c r="H66" i="23"/>
  <c r="G17" i="14" l="1"/>
  <c r="G16" i="14"/>
  <c r="G15" i="14"/>
  <c r="H17" i="14"/>
  <c r="H16" i="14"/>
  <c r="H15" i="14"/>
  <c r="H14" i="14"/>
  <c r="G14" i="14"/>
  <c r="G13" i="14"/>
  <c r="H13" i="14"/>
  <c r="I99" i="29"/>
  <c r="I183" i="29"/>
  <c r="I177" i="29"/>
  <c r="I171" i="29"/>
  <c r="I165" i="29"/>
  <c r="I159" i="29"/>
  <c r="I153" i="29"/>
  <c r="I147" i="29"/>
  <c r="I141" i="29"/>
  <c r="I135" i="29"/>
  <c r="I129" i="29"/>
  <c r="I123" i="29"/>
  <c r="I117" i="29"/>
  <c r="I105" i="29"/>
  <c r="I111" i="29"/>
  <c r="I93" i="29"/>
  <c r="I87" i="29"/>
  <c r="I81" i="29"/>
  <c r="I75" i="29"/>
  <c r="I69" i="29"/>
  <c r="E14" i="14" l="1"/>
  <c r="K9" i="29" l="1"/>
  <c r="S25" i="32" l="1"/>
  <c r="S26" i="32" s="1"/>
  <c r="R25" i="32"/>
  <c r="R26" i="32" s="1"/>
  <c r="Q25" i="32"/>
  <c r="Q26" i="32" s="1"/>
  <c r="P25" i="32"/>
  <c r="P26" i="32" s="1"/>
  <c r="Q33" i="29"/>
  <c r="S33" i="29"/>
  <c r="U33" i="29"/>
  <c r="Q39" i="29"/>
  <c r="S39" i="29"/>
  <c r="U39" i="29"/>
  <c r="Q45" i="29"/>
  <c r="S45" i="29"/>
  <c r="U45" i="29"/>
  <c r="Q51" i="29"/>
  <c r="S51" i="29"/>
  <c r="U51" i="29"/>
  <c r="Q57" i="29"/>
  <c r="S57" i="29"/>
  <c r="U57" i="29"/>
  <c r="Q63" i="29"/>
  <c r="S63" i="29"/>
  <c r="U63" i="29"/>
  <c r="Q69" i="29"/>
  <c r="S69" i="29"/>
  <c r="U69" i="29"/>
  <c r="Q75" i="29"/>
  <c r="S75" i="29"/>
  <c r="U75" i="29"/>
  <c r="Q81" i="29"/>
  <c r="S81" i="29"/>
  <c r="U81" i="29"/>
  <c r="Q87" i="29"/>
  <c r="S87" i="29"/>
  <c r="U87" i="29"/>
  <c r="Q93" i="29"/>
  <c r="S93" i="29"/>
  <c r="U93" i="29"/>
  <c r="Q99" i="29"/>
  <c r="S99" i="29"/>
  <c r="U99" i="29"/>
  <c r="Q105" i="29"/>
  <c r="S105" i="29"/>
  <c r="U105" i="29"/>
  <c r="Q111" i="29"/>
  <c r="S111" i="29"/>
  <c r="U111" i="29"/>
  <c r="Q117" i="29"/>
  <c r="S117" i="29"/>
  <c r="U117" i="29"/>
  <c r="Q123" i="29"/>
  <c r="S123" i="29"/>
  <c r="U123" i="29"/>
  <c r="Q129" i="29"/>
  <c r="AO129" i="29" s="1"/>
  <c r="S129" i="29"/>
  <c r="U129" i="29"/>
  <c r="Q135" i="29"/>
  <c r="AO135" i="29" s="1"/>
  <c r="S135" i="29"/>
  <c r="U135" i="29"/>
  <c r="Q141" i="29"/>
  <c r="AO141" i="29" s="1"/>
  <c r="S141" i="29"/>
  <c r="U141" i="29"/>
  <c r="Q147" i="29"/>
  <c r="AO147" i="29" s="1"/>
  <c r="S147" i="29"/>
  <c r="U147" i="29"/>
  <c r="Q153" i="29"/>
  <c r="AO153" i="29" s="1"/>
  <c r="S153" i="29"/>
  <c r="U153" i="29"/>
  <c r="Q159" i="29"/>
  <c r="AO159" i="29" s="1"/>
  <c r="S159" i="29"/>
  <c r="U159" i="29"/>
  <c r="Q165" i="29"/>
  <c r="AO165" i="29" s="1"/>
  <c r="S165" i="29"/>
  <c r="U165" i="29"/>
  <c r="Q171" i="29"/>
  <c r="AO171" i="29" s="1"/>
  <c r="S171" i="29"/>
  <c r="U171" i="29"/>
  <c r="Q177" i="29"/>
  <c r="AO177" i="29" s="1"/>
  <c r="S177" i="29"/>
  <c r="U177" i="29"/>
  <c r="Q183" i="29"/>
  <c r="AO183" i="29" s="1"/>
  <c r="S183" i="29"/>
  <c r="U183" i="29"/>
  <c r="K183" i="29"/>
  <c r="B514" i="30"/>
  <c r="K177" i="29"/>
  <c r="B497" i="30"/>
  <c r="K171" i="29"/>
  <c r="B480" i="30"/>
  <c r="K165" i="29"/>
  <c r="B463" i="30"/>
  <c r="K159" i="29"/>
  <c r="B446" i="30"/>
  <c r="K153" i="29"/>
  <c r="B429" i="30"/>
  <c r="K147" i="29"/>
  <c r="B412" i="30"/>
  <c r="K141" i="29"/>
  <c r="B395" i="30"/>
  <c r="K135" i="29"/>
  <c r="B378" i="30"/>
  <c r="K129" i="29"/>
  <c r="B361" i="30"/>
  <c r="AD147" i="29"/>
  <c r="AF147" i="29"/>
  <c r="AH147" i="29"/>
  <c r="AD148" i="29"/>
  <c r="AF148" i="29"/>
  <c r="AH148" i="29"/>
  <c r="AD149" i="29"/>
  <c r="AF149" i="29"/>
  <c r="AH149" i="29"/>
  <c r="AD150" i="29"/>
  <c r="AF150" i="29"/>
  <c r="AH150" i="29"/>
  <c r="AD151" i="29"/>
  <c r="AF151" i="29"/>
  <c r="AH151" i="29"/>
  <c r="AD152" i="29"/>
  <c r="AF152" i="29"/>
  <c r="AH152" i="29"/>
  <c r="AD153" i="29"/>
  <c r="AF153" i="29"/>
  <c r="AH153" i="29"/>
  <c r="AD154" i="29"/>
  <c r="AF154" i="29"/>
  <c r="AH154" i="29"/>
  <c r="AD155" i="29"/>
  <c r="AF155" i="29"/>
  <c r="AH155" i="29"/>
  <c r="AD156" i="29"/>
  <c r="AF156" i="29"/>
  <c r="AH156" i="29"/>
  <c r="AD157" i="29"/>
  <c r="AF157" i="29"/>
  <c r="AH157" i="29"/>
  <c r="AD158" i="29"/>
  <c r="AF158" i="29"/>
  <c r="AH158" i="29"/>
  <c r="AD159" i="29"/>
  <c r="AF159" i="29"/>
  <c r="AH159" i="29"/>
  <c r="AD160" i="29"/>
  <c r="AF160" i="29"/>
  <c r="AH160" i="29"/>
  <c r="AD161" i="29"/>
  <c r="AF161" i="29"/>
  <c r="AH161" i="29"/>
  <c r="AD162" i="29"/>
  <c r="AF162" i="29"/>
  <c r="AH162" i="29"/>
  <c r="AD163" i="29"/>
  <c r="AF163" i="29"/>
  <c r="AH163" i="29"/>
  <c r="AD164" i="29"/>
  <c r="AF164" i="29"/>
  <c r="AH164" i="29"/>
  <c r="AD165" i="29"/>
  <c r="AF165" i="29"/>
  <c r="AH165" i="29"/>
  <c r="AD166" i="29"/>
  <c r="AF166" i="29"/>
  <c r="AH166" i="29"/>
  <c r="AD167" i="29"/>
  <c r="AF167" i="29"/>
  <c r="AH167" i="29"/>
  <c r="AD168" i="29"/>
  <c r="AF168" i="29"/>
  <c r="AH168" i="29"/>
  <c r="AD169" i="29"/>
  <c r="AF169" i="29"/>
  <c r="AH169" i="29"/>
  <c r="AD170" i="29"/>
  <c r="AF170" i="29"/>
  <c r="AH170" i="29"/>
  <c r="AD171" i="29"/>
  <c r="AF171" i="29"/>
  <c r="AH171" i="29"/>
  <c r="AD172" i="29"/>
  <c r="AF172" i="29"/>
  <c r="AH172" i="29"/>
  <c r="AD173" i="29"/>
  <c r="AF173" i="29"/>
  <c r="AH173" i="29"/>
  <c r="AD174" i="29"/>
  <c r="AF174" i="29"/>
  <c r="AH174" i="29"/>
  <c r="AD175" i="29"/>
  <c r="AF175" i="29"/>
  <c r="AH175" i="29"/>
  <c r="AD176" i="29"/>
  <c r="AF176" i="29"/>
  <c r="AH176" i="29"/>
  <c r="AD177" i="29"/>
  <c r="AF177" i="29"/>
  <c r="AH177" i="29"/>
  <c r="AD178" i="29"/>
  <c r="AF178" i="29"/>
  <c r="AH178" i="29"/>
  <c r="AD179" i="29"/>
  <c r="AF179" i="29"/>
  <c r="AH179" i="29"/>
  <c r="AD180" i="29"/>
  <c r="AF180" i="29"/>
  <c r="AH180" i="29"/>
  <c r="AD181" i="29"/>
  <c r="AF181" i="29"/>
  <c r="AH181" i="29"/>
  <c r="AD182" i="29"/>
  <c r="AF182" i="29"/>
  <c r="AH182" i="29"/>
  <c r="AD183" i="29"/>
  <c r="AF183" i="29"/>
  <c r="AH183" i="29"/>
  <c r="AD184" i="29"/>
  <c r="AF184" i="29"/>
  <c r="AH184" i="29"/>
  <c r="AD185" i="29"/>
  <c r="AF185" i="29"/>
  <c r="AH185" i="29"/>
  <c r="AD186" i="29"/>
  <c r="AF186" i="29"/>
  <c r="AH186" i="29"/>
  <c r="AD187" i="29"/>
  <c r="AF187" i="29"/>
  <c r="AH187" i="29"/>
  <c r="AD188" i="29"/>
  <c r="AF188" i="29"/>
  <c r="AH188" i="29"/>
  <c r="AD135" i="29"/>
  <c r="AF135" i="29"/>
  <c r="AH135" i="29"/>
  <c r="AD136" i="29"/>
  <c r="AF136" i="29"/>
  <c r="AH136" i="29"/>
  <c r="AD137" i="29"/>
  <c r="AF137" i="29"/>
  <c r="AH137" i="29"/>
  <c r="AD138" i="29"/>
  <c r="AF138" i="29"/>
  <c r="AH138" i="29"/>
  <c r="AD139" i="29"/>
  <c r="AF139" i="29"/>
  <c r="AH139" i="29"/>
  <c r="AD140" i="29"/>
  <c r="AF140" i="29"/>
  <c r="AH140" i="29"/>
  <c r="AD141" i="29"/>
  <c r="AF141" i="29"/>
  <c r="AH141" i="29"/>
  <c r="AD142" i="29"/>
  <c r="AF142" i="29"/>
  <c r="AH142" i="29"/>
  <c r="AD143" i="29"/>
  <c r="AF143" i="29"/>
  <c r="AH143" i="29"/>
  <c r="AD144" i="29"/>
  <c r="AF144" i="29"/>
  <c r="AH144" i="29"/>
  <c r="AD145" i="29"/>
  <c r="AF145" i="29"/>
  <c r="AH145" i="29"/>
  <c r="AD146" i="29"/>
  <c r="AF146" i="29"/>
  <c r="AH146" i="29"/>
  <c r="AD129" i="29"/>
  <c r="AF129" i="29"/>
  <c r="AH129" i="29"/>
  <c r="AD130" i="29"/>
  <c r="AF130" i="29"/>
  <c r="AH130" i="29"/>
  <c r="AD131" i="29"/>
  <c r="AF131" i="29"/>
  <c r="AH131" i="29"/>
  <c r="AD132" i="29"/>
  <c r="AF132" i="29"/>
  <c r="AH132" i="29"/>
  <c r="AD133" i="29"/>
  <c r="AF133" i="29"/>
  <c r="AH133" i="29"/>
  <c r="AD134" i="29"/>
  <c r="AF134" i="29"/>
  <c r="AH134" i="29"/>
  <c r="W75" i="29" l="1"/>
  <c r="V75" i="29" s="1"/>
  <c r="X75" i="29" s="1"/>
  <c r="Y75" i="29" s="1"/>
  <c r="AI170" i="29"/>
  <c r="AI187" i="29"/>
  <c r="W141" i="29"/>
  <c r="V141" i="29" s="1"/>
  <c r="X141" i="29" s="1"/>
  <c r="Y141" i="29" s="1"/>
  <c r="W51" i="29"/>
  <c r="V51" i="29" s="1"/>
  <c r="X51" i="29" s="1"/>
  <c r="Y51" i="29" s="1"/>
  <c r="W45" i="29"/>
  <c r="V45" i="29" s="1"/>
  <c r="X45" i="29" s="1"/>
  <c r="Y45" i="29" s="1"/>
  <c r="AK179" i="29"/>
  <c r="AK170" i="29"/>
  <c r="AK162" i="29"/>
  <c r="AK158" i="29"/>
  <c r="AJ150" i="29"/>
  <c r="AK185" i="29"/>
  <c r="AI132" i="29"/>
  <c r="AI188" i="29"/>
  <c r="AK188" i="29"/>
  <c r="AJ180" i="29"/>
  <c r="AJ175" i="29"/>
  <c r="AK163" i="29"/>
  <c r="AJ134" i="29"/>
  <c r="AK164" i="29"/>
  <c r="AI157" i="29"/>
  <c r="W111" i="29"/>
  <c r="V111" i="29" s="1"/>
  <c r="X111" i="29" s="1"/>
  <c r="Y111" i="29" s="1"/>
  <c r="AI133" i="29"/>
  <c r="AI145" i="29"/>
  <c r="AK180" i="29"/>
  <c r="AK161" i="29"/>
  <c r="AI158" i="29"/>
  <c r="W39" i="29"/>
  <c r="V39" i="29" s="1"/>
  <c r="X39" i="29" s="1"/>
  <c r="Y39" i="29" s="1"/>
  <c r="AJ188" i="29"/>
  <c r="W129" i="29"/>
  <c r="V129" i="29" s="1"/>
  <c r="X129" i="29" s="1"/>
  <c r="Y129" i="29" s="1"/>
  <c r="AU129" i="29" s="1"/>
  <c r="AI146" i="29"/>
  <c r="AJ145" i="29"/>
  <c r="AI182" i="29"/>
  <c r="AJ182" i="29"/>
  <c r="AI176" i="29"/>
  <c r="AK176" i="29"/>
  <c r="AI168" i="29"/>
  <c r="AI161" i="29"/>
  <c r="AI151" i="29"/>
  <c r="W183" i="29"/>
  <c r="V183" i="29" s="1"/>
  <c r="X183" i="29" s="1"/>
  <c r="Y183" i="29" s="1"/>
  <c r="AU183" i="29" s="1"/>
  <c r="W165" i="29"/>
  <c r="V165" i="29" s="1"/>
  <c r="X165" i="29" s="1"/>
  <c r="Y165" i="29" s="1"/>
  <c r="AU165" i="29" s="1"/>
  <c r="W33" i="29"/>
  <c r="V33" i="29" s="1"/>
  <c r="X33" i="29" s="1"/>
  <c r="Y33" i="29" s="1"/>
  <c r="AJ132" i="29"/>
  <c r="AJ146" i="29"/>
  <c r="AJ138" i="29"/>
  <c r="AJ187" i="29"/>
  <c r="W147" i="29"/>
  <c r="V147" i="29" s="1"/>
  <c r="X147" i="29" s="1"/>
  <c r="Y147" i="29" s="1"/>
  <c r="AU147" i="29" s="1"/>
  <c r="AI129" i="29"/>
  <c r="AI165" i="29"/>
  <c r="AI140" i="29"/>
  <c r="AI185" i="29"/>
  <c r="AI180" i="29"/>
  <c r="AI167" i="29"/>
  <c r="AI164" i="29"/>
  <c r="AI179" i="29"/>
  <c r="AJ167" i="29"/>
  <c r="AJ164" i="29"/>
  <c r="AI155" i="29"/>
  <c r="AK157" i="29"/>
  <c r="AJ149" i="29"/>
  <c r="AI175" i="29"/>
  <c r="AJ174" i="29"/>
  <c r="AI162" i="29"/>
  <c r="AJ161" i="29"/>
  <c r="AJ158" i="29"/>
  <c r="AI152" i="29"/>
  <c r="AJ151" i="29"/>
  <c r="AJ140" i="29"/>
  <c r="AJ156" i="29"/>
  <c r="AK130" i="29"/>
  <c r="AK131" i="29" s="1"/>
  <c r="AK146" i="29"/>
  <c r="AJ162" i="29"/>
  <c r="AK186" i="29"/>
  <c r="AK187" i="29"/>
  <c r="W93" i="29"/>
  <c r="V93" i="29" s="1"/>
  <c r="X93" i="29" s="1"/>
  <c r="Y93" i="29" s="1"/>
  <c r="W63" i="29"/>
  <c r="V63" i="29" s="1"/>
  <c r="X63" i="29" s="1"/>
  <c r="Y63" i="29" s="1"/>
  <c r="W135" i="29"/>
  <c r="V135" i="29" s="1"/>
  <c r="X135" i="29" s="1"/>
  <c r="Y135" i="29" s="1"/>
  <c r="AU135" i="29" s="1"/>
  <c r="W105" i="29"/>
  <c r="V105" i="29" s="1"/>
  <c r="X105" i="29" s="1"/>
  <c r="Y105" i="29" s="1"/>
  <c r="AK141" i="29"/>
  <c r="W87" i="29"/>
  <c r="V87" i="29" s="1"/>
  <c r="X87" i="29" s="1"/>
  <c r="Y87" i="29" s="1"/>
  <c r="W57" i="29"/>
  <c r="V57" i="29" s="1"/>
  <c r="X57" i="29" s="1"/>
  <c r="Y57" i="29" s="1"/>
  <c r="AK129" i="29"/>
  <c r="W159" i="29"/>
  <c r="V159" i="29" s="1"/>
  <c r="X159" i="29" s="1"/>
  <c r="Y159" i="29" s="1"/>
  <c r="AU159" i="29" s="1"/>
  <c r="W81" i="29"/>
  <c r="V81" i="29" s="1"/>
  <c r="X81" i="29" s="1"/>
  <c r="Y81" i="29" s="1"/>
  <c r="W99" i="29"/>
  <c r="V99" i="29" s="1"/>
  <c r="X99" i="29" s="1"/>
  <c r="Y99" i="29" s="1"/>
  <c r="W69" i="29"/>
  <c r="AK153" i="29"/>
  <c r="AK154" i="29" s="1"/>
  <c r="W171" i="29"/>
  <c r="V171" i="29" s="1"/>
  <c r="X171" i="29" s="1"/>
  <c r="Y171" i="29" s="1"/>
  <c r="AU171" i="29" s="1"/>
  <c r="AK142" i="29"/>
  <c r="AK160" i="29"/>
  <c r="W117" i="29"/>
  <c r="V117" i="29" s="1"/>
  <c r="X117" i="29" s="1"/>
  <c r="Y117" i="29" s="1"/>
  <c r="AI184" i="29"/>
  <c r="AI183" i="29"/>
  <c r="AJ183" i="29" s="1"/>
  <c r="AJ185" i="29"/>
  <c r="AK184" i="29"/>
  <c r="AI172" i="29"/>
  <c r="AI166" i="29"/>
  <c r="AK166" i="29"/>
  <c r="AJ159" i="29"/>
  <c r="AJ160" i="29" s="1"/>
  <c r="AI154" i="29"/>
  <c r="AI148" i="29"/>
  <c r="AK148" i="29" s="1"/>
  <c r="AI143" i="29"/>
  <c r="AI142" i="29"/>
  <c r="AI141" i="29"/>
  <c r="AJ141" i="29"/>
  <c r="AI137" i="29"/>
  <c r="AI136" i="29"/>
  <c r="AK132" i="29"/>
  <c r="AI131" i="29"/>
  <c r="W177" i="29"/>
  <c r="W153" i="29"/>
  <c r="V153" i="29" s="1"/>
  <c r="X153" i="29" s="1"/>
  <c r="Y153" i="29" s="1"/>
  <c r="AU153" i="29" s="1"/>
  <c r="W123" i="29"/>
  <c r="V123" i="29" s="1"/>
  <c r="X123" i="29" s="1"/>
  <c r="Y123" i="29" s="1"/>
  <c r="AJ144" i="29"/>
  <c r="AK138" i="29"/>
  <c r="AI135" i="29"/>
  <c r="AJ135" i="29" s="1"/>
  <c r="AJ136" i="29" s="1"/>
  <c r="AJ186" i="29"/>
  <c r="AI174" i="29"/>
  <c r="AJ170" i="29"/>
  <c r="AJ168" i="29"/>
  <c r="AI156" i="29"/>
  <c r="AI149" i="29"/>
  <c r="AI147" i="29"/>
  <c r="AJ147" i="29" s="1"/>
  <c r="AJ176" i="29"/>
  <c r="AK159" i="29"/>
  <c r="AI186" i="29"/>
  <c r="AI178" i="29"/>
  <c r="AK173" i="29"/>
  <c r="AJ169" i="29"/>
  <c r="AJ163" i="29"/>
  <c r="AK155" i="29"/>
  <c r="AJ152" i="29"/>
  <c r="AI134" i="29"/>
  <c r="AI144" i="29"/>
  <c r="AI138" i="29"/>
  <c r="AJ181" i="29"/>
  <c r="AK175" i="29"/>
  <c r="AK167" i="29"/>
  <c r="AJ157" i="29"/>
  <c r="AJ155" i="29"/>
  <c r="AK150" i="29"/>
  <c r="AR147" i="29"/>
  <c r="AI130" i="29"/>
  <c r="AJ133" i="29"/>
  <c r="AK145" i="29"/>
  <c r="AK139" i="29"/>
  <c r="AI181" i="29"/>
  <c r="AJ179" i="29"/>
  <c r="AI173" i="29"/>
  <c r="AI163" i="29"/>
  <c r="AI159" i="29"/>
  <c r="AJ153" i="29"/>
  <c r="AI139" i="29"/>
  <c r="AI177" i="29"/>
  <c r="AI171" i="29"/>
  <c r="AJ171" i="29" s="1"/>
  <c r="AJ172" i="29" s="1"/>
  <c r="AI169" i="29"/>
  <c r="AI160" i="29"/>
  <c r="AI153" i="29"/>
  <c r="AI150" i="29"/>
  <c r="AJ177" i="29"/>
  <c r="AJ178" i="29" s="1"/>
  <c r="AK151" i="29"/>
  <c r="AK147" i="29"/>
  <c r="AK168" i="29"/>
  <c r="AK182" i="29"/>
  <c r="AJ173" i="29"/>
  <c r="AK169" i="29"/>
  <c r="AK165" i="29"/>
  <c r="AK156" i="29"/>
  <c r="AK181" i="29"/>
  <c r="AK183" i="29"/>
  <c r="AK174" i="29"/>
  <c r="AJ165" i="29"/>
  <c r="AK152" i="29"/>
  <c r="AK149" i="29"/>
  <c r="AU141" i="29"/>
  <c r="AR141" i="29"/>
  <c r="AK143" i="29"/>
  <c r="AK144" i="29"/>
  <c r="AJ139" i="29"/>
  <c r="AK140" i="29"/>
  <c r="AJ129" i="29"/>
  <c r="AJ130" i="29" s="1"/>
  <c r="AJ131" i="29" s="1"/>
  <c r="AK134" i="29"/>
  <c r="AK133" i="29"/>
  <c r="AR129" i="29" l="1"/>
  <c r="AR153" i="29"/>
  <c r="AR159" i="29"/>
  <c r="AR165" i="29"/>
  <c r="AR135" i="29"/>
  <c r="AR171" i="29"/>
  <c r="AR183" i="29"/>
  <c r="AR177" i="29"/>
  <c r="AK178" i="29"/>
  <c r="AK171" i="29"/>
  <c r="AS171" i="29" s="1"/>
  <c r="AT171" i="29" s="1"/>
  <c r="AK172" i="29"/>
  <c r="AS129" i="29"/>
  <c r="AT129" i="29" s="1"/>
  <c r="AK177" i="29"/>
  <c r="V69" i="29"/>
  <c r="X69" i="29" s="1"/>
  <c r="Y69" i="29" s="1"/>
  <c r="AJ143" i="29"/>
  <c r="AJ137" i="29"/>
  <c r="AJ184" i="29"/>
  <c r="AP183" i="29" s="1"/>
  <c r="AQ183" i="29" s="1"/>
  <c r="AS183" i="29"/>
  <c r="AT183" i="29" s="1"/>
  <c r="AP177" i="29"/>
  <c r="AQ177" i="29" s="1"/>
  <c r="AP171" i="29"/>
  <c r="AQ171" i="29" s="1"/>
  <c r="AJ166" i="29"/>
  <c r="AP165" i="29" s="1"/>
  <c r="AQ165" i="29" s="1"/>
  <c r="AS165" i="29"/>
  <c r="AT165" i="29" s="1"/>
  <c r="AP159" i="29"/>
  <c r="AQ159" i="29" s="1"/>
  <c r="AS159" i="29"/>
  <c r="AT159" i="29" s="1"/>
  <c r="AS153" i="29"/>
  <c r="AT153" i="29" s="1"/>
  <c r="AJ154" i="29"/>
  <c r="AP153" i="29" s="1"/>
  <c r="AQ153" i="29" s="1"/>
  <c r="AJ148" i="29"/>
  <c r="AP147" i="29" s="1"/>
  <c r="AQ147" i="29" s="1"/>
  <c r="AS147" i="29"/>
  <c r="AT147" i="29" s="1"/>
  <c r="AJ142" i="29"/>
  <c r="AP141" i="29" s="1"/>
  <c r="AQ141" i="29" s="1"/>
  <c r="AS141" i="29"/>
  <c r="AT141" i="29" s="1"/>
  <c r="AK135" i="29"/>
  <c r="AK136" i="29" s="1"/>
  <c r="AK137" i="29" s="1"/>
  <c r="AP135" i="29"/>
  <c r="AQ135" i="29" s="1"/>
  <c r="AP129" i="29"/>
  <c r="AQ129" i="29" s="1"/>
  <c r="V177" i="29"/>
  <c r="X177" i="29" s="1"/>
  <c r="Y177" i="29" s="1"/>
  <c r="AU177" i="29" s="1"/>
  <c r="AV171" i="29" l="1"/>
  <c r="AS177" i="29"/>
  <c r="AT177" i="29" s="1"/>
  <c r="AV177" i="29" s="1"/>
  <c r="AV129" i="29"/>
  <c r="AV159" i="29"/>
  <c r="AV183" i="29"/>
  <c r="AV165" i="29"/>
  <c r="AV153" i="29"/>
  <c r="AV147" i="29"/>
  <c r="AV141" i="29"/>
  <c r="AS135" i="29"/>
  <c r="AT135" i="29" s="1"/>
  <c r="AV135" i="29" s="1"/>
  <c r="K123" i="29" l="1"/>
  <c r="B344" i="30"/>
  <c r="K117" i="29"/>
  <c r="B327" i="30"/>
  <c r="K111" i="29"/>
  <c r="B310" i="30"/>
  <c r="K105" i="29"/>
  <c r="B293" i="30"/>
  <c r="K99" i="29"/>
  <c r="B276" i="30"/>
  <c r="AH128" i="29" l="1"/>
  <c r="AF128" i="29"/>
  <c r="AD128" i="29"/>
  <c r="AH127" i="29"/>
  <c r="AF127" i="29"/>
  <c r="AD127" i="29"/>
  <c r="AH126" i="29"/>
  <c r="AF126" i="29"/>
  <c r="AD126" i="29"/>
  <c r="AH125" i="29"/>
  <c r="AF125" i="29"/>
  <c r="AD125" i="29"/>
  <c r="AH124" i="29"/>
  <c r="AF124" i="29"/>
  <c r="AD124" i="29"/>
  <c r="AH123" i="29"/>
  <c r="AF123" i="29"/>
  <c r="AD123" i="29"/>
  <c r="AO123" i="29"/>
  <c r="AH122" i="29"/>
  <c r="AF122" i="29"/>
  <c r="AD122" i="29"/>
  <c r="AH121" i="29"/>
  <c r="AF121" i="29"/>
  <c r="AD121" i="29"/>
  <c r="AH120" i="29"/>
  <c r="AF120" i="29"/>
  <c r="AD120" i="29"/>
  <c r="AH119" i="29"/>
  <c r="AF119" i="29"/>
  <c r="AD119" i="29"/>
  <c r="AH118" i="29"/>
  <c r="AF118" i="29"/>
  <c r="AD118" i="29"/>
  <c r="AH117" i="29"/>
  <c r="AF117" i="29"/>
  <c r="AD117" i="29"/>
  <c r="AO117" i="29"/>
  <c r="AH116" i="29"/>
  <c r="AF116" i="29"/>
  <c r="AD116" i="29"/>
  <c r="AH115" i="29"/>
  <c r="AF115" i="29"/>
  <c r="AD115" i="29"/>
  <c r="AH114" i="29"/>
  <c r="AF114" i="29"/>
  <c r="AD114" i="29"/>
  <c r="AH113" i="29"/>
  <c r="AF113" i="29"/>
  <c r="AD113" i="29"/>
  <c r="AH112" i="29"/>
  <c r="AF112" i="29"/>
  <c r="AD112" i="29"/>
  <c r="AH111" i="29"/>
  <c r="AF111" i="29"/>
  <c r="AD111" i="29"/>
  <c r="AO111" i="29"/>
  <c r="AH110" i="29"/>
  <c r="AF110" i="29"/>
  <c r="AD110" i="29"/>
  <c r="AH109" i="29"/>
  <c r="AF109" i="29"/>
  <c r="AD109" i="29"/>
  <c r="AH108" i="29"/>
  <c r="AF108" i="29"/>
  <c r="AD108" i="29"/>
  <c r="AH107" i="29"/>
  <c r="AF107" i="29"/>
  <c r="AD107" i="29"/>
  <c r="AH106" i="29"/>
  <c r="AF106" i="29"/>
  <c r="AD106" i="29"/>
  <c r="AH105" i="29"/>
  <c r="AF105" i="29"/>
  <c r="AD105" i="29"/>
  <c r="AO105" i="29"/>
  <c r="AH104" i="29"/>
  <c r="AF104" i="29"/>
  <c r="AD104" i="29"/>
  <c r="AH103" i="29"/>
  <c r="AF103" i="29"/>
  <c r="AD103" i="29"/>
  <c r="AH102" i="29"/>
  <c r="AF102" i="29"/>
  <c r="AD102" i="29"/>
  <c r="AH101" i="29"/>
  <c r="AF101" i="29"/>
  <c r="AD101" i="29"/>
  <c r="AH100" i="29"/>
  <c r="AF100" i="29"/>
  <c r="AD100" i="29"/>
  <c r="AH99" i="29"/>
  <c r="AF99" i="29"/>
  <c r="AD99" i="29"/>
  <c r="AO99" i="29"/>
  <c r="AI110" i="29" l="1"/>
  <c r="AK102" i="29"/>
  <c r="AK121" i="29"/>
  <c r="AJ126" i="29"/>
  <c r="AI109" i="29"/>
  <c r="AI114" i="29"/>
  <c r="AI128" i="29"/>
  <c r="AK128" i="29"/>
  <c r="AI116" i="29"/>
  <c r="AK120" i="29"/>
  <c r="AK103" i="29"/>
  <c r="AK108" i="29"/>
  <c r="AI121" i="29"/>
  <c r="AI122" i="29"/>
  <c r="AI115" i="29"/>
  <c r="AI104" i="29"/>
  <c r="AJ109" i="29"/>
  <c r="AK109" i="29"/>
  <c r="AK119" i="29"/>
  <c r="AK104" i="29"/>
  <c r="AK114" i="29"/>
  <c r="AJ122" i="29"/>
  <c r="AK122" i="29"/>
  <c r="AI117" i="29"/>
  <c r="AI118" i="29"/>
  <c r="AK118" i="29"/>
  <c r="AK117" i="29"/>
  <c r="AI124" i="29"/>
  <c r="AI123" i="29"/>
  <c r="AK124" i="29"/>
  <c r="AK125" i="29" s="1"/>
  <c r="AK123" i="29"/>
  <c r="AK111" i="29"/>
  <c r="AK112" i="29"/>
  <c r="AI105" i="29"/>
  <c r="AK105" i="29"/>
  <c r="AJ105" i="29"/>
  <c r="AJ101" i="29"/>
  <c r="AK101" i="29"/>
  <c r="AI99" i="29"/>
  <c r="AJ99" i="29" s="1"/>
  <c r="AJ100" i="29" s="1"/>
  <c r="AI126" i="29"/>
  <c r="AI100" i="29"/>
  <c r="AJ102" i="29"/>
  <c r="AI112" i="29"/>
  <c r="AI127" i="29"/>
  <c r="AI119" i="29"/>
  <c r="AI125" i="29"/>
  <c r="AJ116" i="29"/>
  <c r="AI111" i="29"/>
  <c r="AJ111" i="29" s="1"/>
  <c r="AJ123" i="29"/>
  <c r="AI103" i="29"/>
  <c r="AI106" i="29"/>
  <c r="AK106" i="29" s="1"/>
  <c r="AK107" i="29" s="1"/>
  <c r="AK110" i="29"/>
  <c r="AJ113" i="29"/>
  <c r="AK113" i="29"/>
  <c r="AI113" i="29"/>
  <c r="AJ114" i="29"/>
  <c r="AJ117" i="29"/>
  <c r="AJ118" i="29" s="1"/>
  <c r="AK126" i="29"/>
  <c r="AI108" i="29"/>
  <c r="AJ124" i="29"/>
  <c r="AI101" i="29"/>
  <c r="AI107" i="29"/>
  <c r="AJ120" i="29"/>
  <c r="AJ128" i="29"/>
  <c r="AI102" i="29"/>
  <c r="AJ112" i="29"/>
  <c r="AI120" i="29"/>
  <c r="AU99" i="29"/>
  <c r="AU123" i="29"/>
  <c r="AU117" i="29"/>
  <c r="AR105" i="29"/>
  <c r="AU105" i="29"/>
  <c r="AJ127" i="29"/>
  <c r="AK127" i="29"/>
  <c r="AR117" i="29"/>
  <c r="AJ121" i="29"/>
  <c r="AJ119" i="29"/>
  <c r="AR111" i="29"/>
  <c r="AU111" i="29"/>
  <c r="AK116" i="29"/>
  <c r="AJ115" i="29"/>
  <c r="AK115" i="29"/>
  <c r="AJ108" i="29"/>
  <c r="AJ107" i="29"/>
  <c r="AJ106" i="29"/>
  <c r="AJ110" i="29"/>
  <c r="AR99" i="29"/>
  <c r="AJ104" i="29"/>
  <c r="AJ103" i="29"/>
  <c r="AJ125" i="29" l="1"/>
  <c r="AP117" i="29"/>
  <c r="AQ117" i="29" s="1"/>
  <c r="AS117" i="29"/>
  <c r="AT117" i="29" s="1"/>
  <c r="AP123" i="29"/>
  <c r="AQ123" i="29" s="1"/>
  <c r="AS123" i="29"/>
  <c r="AT123" i="29" s="1"/>
  <c r="AP111" i="29"/>
  <c r="AQ111" i="29" s="1"/>
  <c r="AS111" i="29"/>
  <c r="AT111" i="29" s="1"/>
  <c r="AP105" i="29"/>
  <c r="AQ105" i="29" s="1"/>
  <c r="AS105" i="29"/>
  <c r="AT105" i="29" s="1"/>
  <c r="AK99" i="29"/>
  <c r="AK100" i="29"/>
  <c r="AP99" i="29"/>
  <c r="AQ99" i="29" s="1"/>
  <c r="AR123" i="29"/>
  <c r="AD93" i="29"/>
  <c r="AD94" i="29"/>
  <c r="AD95" i="29"/>
  <c r="AD96" i="29"/>
  <c r="K93" i="29"/>
  <c r="B259" i="30"/>
  <c r="K87" i="29"/>
  <c r="B242" i="30"/>
  <c r="K81" i="29"/>
  <c r="B225" i="30"/>
  <c r="K75" i="29"/>
  <c r="B209" i="30"/>
  <c r="K69" i="29"/>
  <c r="B192" i="30"/>
  <c r="B175" i="30"/>
  <c r="I63" i="29" s="1"/>
  <c r="B158" i="30"/>
  <c r="I57" i="29" s="1"/>
  <c r="B141" i="30"/>
  <c r="I51" i="29" s="1"/>
  <c r="B124" i="30"/>
  <c r="I45" i="29" s="1"/>
  <c r="K63" i="29"/>
  <c r="K57" i="29"/>
  <c r="K51" i="29"/>
  <c r="K45" i="29"/>
  <c r="AD16" i="29"/>
  <c r="AD17" i="29"/>
  <c r="AH98" i="29"/>
  <c r="AF98" i="29"/>
  <c r="AD98" i="29"/>
  <c r="AH97" i="29"/>
  <c r="AF97" i="29"/>
  <c r="AD97" i="29"/>
  <c r="AH96" i="29"/>
  <c r="AF96" i="29"/>
  <c r="AH95" i="29"/>
  <c r="AF95" i="29"/>
  <c r="AH94" i="29"/>
  <c r="AF94" i="29"/>
  <c r="AH93" i="29"/>
  <c r="AF93" i="29"/>
  <c r="AO93" i="29"/>
  <c r="AH92" i="29"/>
  <c r="AF92" i="29"/>
  <c r="AD92" i="29"/>
  <c r="AH91" i="29"/>
  <c r="AF91" i="29"/>
  <c r="AD91" i="29"/>
  <c r="AH90" i="29"/>
  <c r="AF90" i="29"/>
  <c r="AD90" i="29"/>
  <c r="AH89" i="29"/>
  <c r="AF89" i="29"/>
  <c r="AD89" i="29"/>
  <c r="AH88" i="29"/>
  <c r="AF88" i="29"/>
  <c r="AD88" i="29"/>
  <c r="AH87" i="29"/>
  <c r="AF87" i="29"/>
  <c r="AD87" i="29"/>
  <c r="AO87" i="29"/>
  <c r="AH86" i="29"/>
  <c r="AF86" i="29"/>
  <c r="AD86" i="29"/>
  <c r="AH85" i="29"/>
  <c r="AF85" i="29"/>
  <c r="AD85" i="29"/>
  <c r="AH84" i="29"/>
  <c r="AF84" i="29"/>
  <c r="AD84" i="29"/>
  <c r="AH83" i="29"/>
  <c r="AF83" i="29"/>
  <c r="AD83" i="29"/>
  <c r="AH82" i="29"/>
  <c r="AF82" i="29"/>
  <c r="AD82" i="29"/>
  <c r="AH81" i="29"/>
  <c r="AF81" i="29"/>
  <c r="AD81" i="29"/>
  <c r="AO81" i="29"/>
  <c r="AH80" i="29"/>
  <c r="AF80" i="29"/>
  <c r="AD80" i="29"/>
  <c r="AH79" i="29"/>
  <c r="AF79" i="29"/>
  <c r="AD79" i="29"/>
  <c r="AH78" i="29"/>
  <c r="AF78" i="29"/>
  <c r="AD78" i="29"/>
  <c r="AH77" i="29"/>
  <c r="AF77" i="29"/>
  <c r="AD77" i="29"/>
  <c r="AH76" i="29"/>
  <c r="AF76" i="29"/>
  <c r="AD76" i="29"/>
  <c r="AH75" i="29"/>
  <c r="AF75" i="29"/>
  <c r="AD75" i="29"/>
  <c r="AO75" i="29"/>
  <c r="AH74" i="29"/>
  <c r="AF74" i="29"/>
  <c r="AI74" i="29" s="1"/>
  <c r="AD74" i="29"/>
  <c r="AH73" i="29"/>
  <c r="AF73" i="29"/>
  <c r="AD73" i="29"/>
  <c r="AH72" i="29"/>
  <c r="AF72" i="29"/>
  <c r="AD72" i="29"/>
  <c r="AH71" i="29"/>
  <c r="AF71" i="29"/>
  <c r="AD71" i="29"/>
  <c r="AH70" i="29"/>
  <c r="AF70" i="29"/>
  <c r="AD70" i="29"/>
  <c r="AH69" i="29"/>
  <c r="AF69" i="29"/>
  <c r="AD69" i="29"/>
  <c r="AO69" i="29"/>
  <c r="K39" i="29"/>
  <c r="K33" i="29"/>
  <c r="K27" i="29"/>
  <c r="K21" i="29"/>
  <c r="B107" i="30"/>
  <c r="I39" i="29" s="1"/>
  <c r="B90" i="30"/>
  <c r="I33" i="29" s="1"/>
  <c r="B73" i="30"/>
  <c r="I27" i="29" s="1"/>
  <c r="K15" i="29"/>
  <c r="B56" i="30"/>
  <c r="I21" i="29" s="1"/>
  <c r="B39" i="30"/>
  <c r="I15" i="29" s="1"/>
  <c r="B21" i="30"/>
  <c r="I9" i="29" s="1"/>
  <c r="AI79" i="29" l="1"/>
  <c r="AI95" i="29"/>
  <c r="AI98" i="29"/>
  <c r="AK76" i="29"/>
  <c r="AK80" i="29"/>
  <c r="AI80" i="29"/>
  <c r="AK85" i="29"/>
  <c r="AI85" i="29"/>
  <c r="AK90" i="29"/>
  <c r="AK96" i="29"/>
  <c r="AK86" i="29"/>
  <c r="AK91" i="29"/>
  <c r="AK70" i="29"/>
  <c r="AK95" i="29"/>
  <c r="AI73" i="29"/>
  <c r="AI83" i="29"/>
  <c r="AI72" i="29"/>
  <c r="AK78" i="29"/>
  <c r="AK83" i="29"/>
  <c r="AI92" i="29"/>
  <c r="AK79" i="29"/>
  <c r="AK84" i="29"/>
  <c r="AJ98" i="29"/>
  <c r="AK98" i="29"/>
  <c r="AS99" i="29"/>
  <c r="AT99" i="29" s="1"/>
  <c r="AV99" i="29" s="1"/>
  <c r="AK92" i="29"/>
  <c r="AK77" i="29"/>
  <c r="AK97" i="29"/>
  <c r="AV111" i="29"/>
  <c r="AV105" i="29"/>
  <c r="AV117" i="29"/>
  <c r="AV123" i="29"/>
  <c r="AI94" i="29"/>
  <c r="AI93" i="29"/>
  <c r="AK93" i="29"/>
  <c r="AK94" i="29" s="1"/>
  <c r="AK87" i="29"/>
  <c r="AK89" i="29" s="1"/>
  <c r="AK81" i="29"/>
  <c r="AI70" i="29"/>
  <c r="AI84" i="29"/>
  <c r="AI69" i="29"/>
  <c r="AK73" i="29"/>
  <c r="AI87" i="29"/>
  <c r="AJ87" i="29" s="1"/>
  <c r="AK71" i="29"/>
  <c r="AI86" i="29"/>
  <c r="AJ74" i="29"/>
  <c r="AJ79" i="29"/>
  <c r="AI81" i="29"/>
  <c r="AI96" i="29"/>
  <c r="AK72" i="29"/>
  <c r="AI71" i="29"/>
  <c r="AI75" i="29"/>
  <c r="AJ75" i="29" s="1"/>
  <c r="AI77" i="29"/>
  <c r="AI89" i="29"/>
  <c r="AJ91" i="29"/>
  <c r="AI97" i="29"/>
  <c r="AK74" i="29"/>
  <c r="AJ72" i="29"/>
  <c r="AI78" i="29"/>
  <c r="AJ81" i="29"/>
  <c r="AK75" i="29"/>
  <c r="AJ85" i="29"/>
  <c r="AI76" i="29"/>
  <c r="AI82" i="29"/>
  <c r="AK82" i="29" s="1"/>
  <c r="AI90" i="29"/>
  <c r="AK69" i="29"/>
  <c r="AI88" i="29"/>
  <c r="AI91" i="29"/>
  <c r="AJ95" i="29"/>
  <c r="AJ93" i="29"/>
  <c r="AR93" i="29"/>
  <c r="AR87" i="29"/>
  <c r="AU75" i="29"/>
  <c r="AU69" i="29"/>
  <c r="AJ97" i="29"/>
  <c r="AJ96" i="29"/>
  <c r="AJ90" i="29"/>
  <c r="AJ92" i="29"/>
  <c r="AR81" i="29"/>
  <c r="AU81" i="29"/>
  <c r="AJ84" i="29"/>
  <c r="AJ83" i="29"/>
  <c r="AJ86" i="29"/>
  <c r="AJ78" i="29"/>
  <c r="AJ77" i="29"/>
  <c r="AJ76" i="29"/>
  <c r="AJ80" i="29"/>
  <c r="AJ70" i="29"/>
  <c r="AJ69" i="29"/>
  <c r="AJ73" i="29"/>
  <c r="AS81" i="29" l="1"/>
  <c r="AT81" i="29" s="1"/>
  <c r="AJ71" i="29"/>
  <c r="AJ94" i="29"/>
  <c r="AP93" i="29" s="1"/>
  <c r="AQ93" i="29" s="1"/>
  <c r="AK88" i="29"/>
  <c r="AS87" i="29" s="1"/>
  <c r="AT87" i="29" s="1"/>
  <c r="AJ88" i="29"/>
  <c r="AJ89" i="29" s="1"/>
  <c r="AJ82" i="29"/>
  <c r="AP81" i="29" s="1"/>
  <c r="AQ81" i="29" s="1"/>
  <c r="AS75" i="29"/>
  <c r="AT75" i="29" s="1"/>
  <c r="AP75" i="29"/>
  <c r="AQ75" i="29" s="1"/>
  <c r="AP69" i="29"/>
  <c r="AQ69" i="29" s="1"/>
  <c r="AS69" i="29"/>
  <c r="AT69" i="29" s="1"/>
  <c r="AS93" i="29"/>
  <c r="AT93" i="29" s="1"/>
  <c r="AU93" i="29"/>
  <c r="AU87" i="29"/>
  <c r="AR75" i="29"/>
  <c r="AR69" i="29"/>
  <c r="AV81" i="29" l="1"/>
  <c r="AV93" i="29"/>
  <c r="AP87" i="29"/>
  <c r="AQ87" i="29" s="1"/>
  <c r="AV87" i="29" s="1"/>
  <c r="AV75" i="29"/>
  <c r="AV69" i="29"/>
  <c r="B8" i="14"/>
  <c r="B7" i="14"/>
  <c r="B6" i="14"/>
  <c r="C13" i="7" l="1"/>
  <c r="C14" i="14" s="1"/>
  <c r="C14" i="7"/>
  <c r="C15" i="14" s="1"/>
  <c r="C15" i="7"/>
  <c r="B69" i="23" s="1"/>
  <c r="C16" i="7"/>
  <c r="B70" i="23" s="1"/>
  <c r="C12" i="7"/>
  <c r="C13" i="14" s="1"/>
  <c r="C16" i="14" l="1"/>
  <c r="B66" i="23"/>
  <c r="B68" i="23"/>
  <c r="B67" i="23"/>
  <c r="C17" i="14"/>
  <c r="I15" i="14" l="1"/>
  <c r="I16" i="14"/>
  <c r="D13" i="14" l="1"/>
  <c r="I13" i="14"/>
  <c r="AF10" i="29" l="1"/>
  <c r="AF11" i="29"/>
  <c r="AF12" i="29"/>
  <c r="AF13" i="29"/>
  <c r="AF14" i="29"/>
  <c r="AF15" i="29"/>
  <c r="AF16" i="29"/>
  <c r="AF17" i="29"/>
  <c r="AF18" i="29"/>
  <c r="AF19" i="29"/>
  <c r="AF20" i="29"/>
  <c r="AF21" i="29"/>
  <c r="AF22" i="29"/>
  <c r="AF23" i="29"/>
  <c r="AF24" i="29"/>
  <c r="AF25" i="29"/>
  <c r="AF26" i="29"/>
  <c r="AF27" i="29"/>
  <c r="AF28" i="29"/>
  <c r="AF29" i="29"/>
  <c r="AF30" i="29"/>
  <c r="AF31" i="29"/>
  <c r="AF32" i="29"/>
  <c r="AF33" i="29"/>
  <c r="AF34" i="29"/>
  <c r="AF35" i="29"/>
  <c r="AF36" i="29"/>
  <c r="AF37" i="29"/>
  <c r="AF38" i="29"/>
  <c r="AF39" i="29"/>
  <c r="AF40" i="29"/>
  <c r="AF41" i="29"/>
  <c r="AF42" i="29"/>
  <c r="AF43" i="29"/>
  <c r="AF44" i="29"/>
  <c r="AF45" i="29"/>
  <c r="AF46" i="29"/>
  <c r="AF47" i="29"/>
  <c r="AF48" i="29"/>
  <c r="AF49" i="29"/>
  <c r="AF50" i="29"/>
  <c r="AF51" i="29"/>
  <c r="AF52" i="29"/>
  <c r="AF53" i="29"/>
  <c r="AF54" i="29"/>
  <c r="AF55" i="29"/>
  <c r="AF56" i="29"/>
  <c r="AF57" i="29"/>
  <c r="AF58" i="29"/>
  <c r="AF59" i="29"/>
  <c r="AF60" i="29"/>
  <c r="AF61" i="29"/>
  <c r="AF62" i="29"/>
  <c r="AF63" i="29"/>
  <c r="AF64" i="29"/>
  <c r="AF65" i="29"/>
  <c r="AF66" i="29"/>
  <c r="AF67" i="29"/>
  <c r="AF68" i="29"/>
  <c r="AF9" i="29"/>
  <c r="AH9" i="29"/>
  <c r="AD10" i="29" l="1"/>
  <c r="U15" i="29" l="1"/>
  <c r="U21" i="29"/>
  <c r="U27" i="29"/>
  <c r="U9" i="29"/>
  <c r="S15" i="29"/>
  <c r="S21" i="29"/>
  <c r="S27" i="29"/>
  <c r="S9" i="29"/>
  <c r="Q15" i="29"/>
  <c r="Q21" i="29"/>
  <c r="Q27" i="29"/>
  <c r="Q9" i="29"/>
  <c r="AH10" i="29"/>
  <c r="AH11" i="29"/>
  <c r="AH12" i="29"/>
  <c r="AI12" i="29" s="1"/>
  <c r="AH13" i="29"/>
  <c r="AI13" i="29" s="1"/>
  <c r="AH14" i="29"/>
  <c r="AI14" i="29" s="1"/>
  <c r="AH15" i="29"/>
  <c r="AH16" i="29"/>
  <c r="AI16" i="29" s="1"/>
  <c r="AH17" i="29"/>
  <c r="AH18" i="29"/>
  <c r="AI18" i="29" s="1"/>
  <c r="AH19" i="29"/>
  <c r="AI19" i="29" s="1"/>
  <c r="AH20" i="29"/>
  <c r="AI20" i="29" s="1"/>
  <c r="AH21" i="29"/>
  <c r="AH22" i="29"/>
  <c r="AI22" i="29" s="1"/>
  <c r="AH23" i="29"/>
  <c r="AI23" i="29" s="1"/>
  <c r="AH24" i="29"/>
  <c r="AI24" i="29" s="1"/>
  <c r="AH25" i="29"/>
  <c r="AI25" i="29" s="1"/>
  <c r="AH26" i="29"/>
  <c r="AI26" i="29" s="1"/>
  <c r="AH27" i="29"/>
  <c r="AI27" i="29" s="1"/>
  <c r="AH28" i="29"/>
  <c r="AI28" i="29" s="1"/>
  <c r="AH29" i="29"/>
  <c r="AI29" i="29" s="1"/>
  <c r="AH30" i="29"/>
  <c r="AI30" i="29" s="1"/>
  <c r="AH31" i="29"/>
  <c r="AI31" i="29" s="1"/>
  <c r="AH32" i="29"/>
  <c r="AI32" i="29" s="1"/>
  <c r="AH33" i="29"/>
  <c r="AI33" i="29" s="1"/>
  <c r="AH34" i="29"/>
  <c r="AI34" i="29" s="1"/>
  <c r="AH35" i="29"/>
  <c r="AI35" i="29" s="1"/>
  <c r="AH36" i="29"/>
  <c r="AI36" i="29" s="1"/>
  <c r="AH37" i="29"/>
  <c r="AI37" i="29" s="1"/>
  <c r="AH38" i="29"/>
  <c r="AI38" i="29" s="1"/>
  <c r="AH39" i="29"/>
  <c r="AI39" i="29" s="1"/>
  <c r="AH40" i="29"/>
  <c r="AI40" i="29" s="1"/>
  <c r="AH41" i="29"/>
  <c r="AI41" i="29" s="1"/>
  <c r="AH42" i="29"/>
  <c r="AI42" i="29" s="1"/>
  <c r="AH43" i="29"/>
  <c r="AI43" i="29" s="1"/>
  <c r="AH44" i="29"/>
  <c r="AI44" i="29" s="1"/>
  <c r="AH45" i="29"/>
  <c r="AI45" i="29" s="1"/>
  <c r="AH46" i="29"/>
  <c r="AI46" i="29" s="1"/>
  <c r="AH47" i="29"/>
  <c r="AI47" i="29" s="1"/>
  <c r="AH48" i="29"/>
  <c r="AI48" i="29" s="1"/>
  <c r="AH49" i="29"/>
  <c r="AI49" i="29" s="1"/>
  <c r="AH50" i="29"/>
  <c r="AI50" i="29" s="1"/>
  <c r="AH51" i="29"/>
  <c r="AI51" i="29" s="1"/>
  <c r="AH52" i="29"/>
  <c r="AI52" i="29" s="1"/>
  <c r="AH53" i="29"/>
  <c r="AI53" i="29" s="1"/>
  <c r="AH54" i="29"/>
  <c r="AI54" i="29" s="1"/>
  <c r="AH55" i="29"/>
  <c r="AI55" i="29" s="1"/>
  <c r="AH56" i="29"/>
  <c r="AI56" i="29" s="1"/>
  <c r="AH57" i="29"/>
  <c r="AI57" i="29" s="1"/>
  <c r="AH58" i="29"/>
  <c r="AI58" i="29" s="1"/>
  <c r="AH59" i="29"/>
  <c r="AI59" i="29" s="1"/>
  <c r="AH60" i="29"/>
  <c r="AI60" i="29" s="1"/>
  <c r="AH61" i="29"/>
  <c r="AI61" i="29" s="1"/>
  <c r="AH62" i="29"/>
  <c r="AI62" i="29" s="1"/>
  <c r="AH63" i="29"/>
  <c r="AI63" i="29" s="1"/>
  <c r="AH64" i="29"/>
  <c r="AI64" i="29" s="1"/>
  <c r="AH65" i="29"/>
  <c r="AI65" i="29" s="1"/>
  <c r="AH66" i="29"/>
  <c r="AI66" i="29" s="1"/>
  <c r="AH67" i="29"/>
  <c r="AI67" i="29" s="1"/>
  <c r="AH68" i="29"/>
  <c r="AI68" i="29" s="1"/>
  <c r="AD11" i="29"/>
  <c r="AD12" i="29"/>
  <c r="AD13" i="29"/>
  <c r="AD14" i="29"/>
  <c r="AD15" i="29"/>
  <c r="AD18" i="29"/>
  <c r="AD19" i="29"/>
  <c r="AD20" i="29"/>
  <c r="AD21" i="29"/>
  <c r="AD22" i="29"/>
  <c r="AD23" i="29"/>
  <c r="AD24" i="29"/>
  <c r="AD25" i="29"/>
  <c r="AD26" i="29"/>
  <c r="AD27" i="29"/>
  <c r="AD28" i="29"/>
  <c r="AD29" i="29"/>
  <c r="AD30" i="29"/>
  <c r="AD31" i="29"/>
  <c r="AD32" i="29"/>
  <c r="AD33" i="29"/>
  <c r="AD34" i="29"/>
  <c r="AD35" i="29"/>
  <c r="AD36" i="29"/>
  <c r="AD37" i="29"/>
  <c r="AD38" i="29"/>
  <c r="AD39" i="29"/>
  <c r="AD40" i="29"/>
  <c r="AD41" i="29"/>
  <c r="AD42" i="29"/>
  <c r="AD43" i="29"/>
  <c r="AD44" i="29"/>
  <c r="AD45" i="29"/>
  <c r="AD46" i="29"/>
  <c r="AD47" i="29"/>
  <c r="AD48" i="29"/>
  <c r="AD49" i="29"/>
  <c r="AD50" i="29"/>
  <c r="AD51" i="29"/>
  <c r="AD52" i="29"/>
  <c r="AD53" i="29"/>
  <c r="AD54" i="29"/>
  <c r="AD55" i="29"/>
  <c r="AD56" i="29"/>
  <c r="AD57" i="29"/>
  <c r="AD58" i="29"/>
  <c r="AD59" i="29"/>
  <c r="AD60" i="29"/>
  <c r="AD61" i="29"/>
  <c r="AD62" i="29"/>
  <c r="AD63" i="29"/>
  <c r="AD64" i="29"/>
  <c r="AD65" i="29"/>
  <c r="AD66" i="29"/>
  <c r="AD67" i="29"/>
  <c r="AD68" i="29"/>
  <c r="AD9" i="29"/>
  <c r="AK50" i="29" l="1"/>
  <c r="AK42" i="29"/>
  <c r="AK38" i="29"/>
  <c r="AK26" i="29"/>
  <c r="AK20" i="29"/>
  <c r="AK41" i="29"/>
  <c r="AK37" i="29"/>
  <c r="AK19" i="29"/>
  <c r="AK18" i="29"/>
  <c r="AK45" i="29"/>
  <c r="AK46" i="29" s="1"/>
  <c r="AK47" i="29" s="1"/>
  <c r="AK48" i="29" s="1"/>
  <c r="AK44" i="29"/>
  <c r="AK36" i="29"/>
  <c r="AK43" i="29"/>
  <c r="AK33" i="29"/>
  <c r="AK34" i="29" s="1"/>
  <c r="AK35" i="29" s="1"/>
  <c r="AK49" i="29"/>
  <c r="AK40" i="29"/>
  <c r="AK39" i="29"/>
  <c r="AK63" i="29"/>
  <c r="AK64" i="29" s="1"/>
  <c r="AK65" i="29" s="1"/>
  <c r="AK66" i="29" s="1"/>
  <c r="AK67" i="29" s="1"/>
  <c r="AK68" i="29" s="1"/>
  <c r="AK57" i="29"/>
  <c r="AK58" i="29" s="1"/>
  <c r="AK59" i="29" s="1"/>
  <c r="AK51" i="29"/>
  <c r="AK52" i="29" s="1"/>
  <c r="AK53" i="29" s="1"/>
  <c r="AK54" i="29" s="1"/>
  <c r="AK56" i="29"/>
  <c r="AK32" i="29"/>
  <c r="AK62" i="29"/>
  <c r="AK31" i="29"/>
  <c r="AK61" i="29"/>
  <c r="AK60" i="29"/>
  <c r="AK55" i="29"/>
  <c r="AJ45" i="29"/>
  <c r="AJ46" i="29" s="1"/>
  <c r="AJ48" i="29" s="1"/>
  <c r="AJ37" i="29"/>
  <c r="W21" i="29"/>
  <c r="W9" i="29"/>
  <c r="AJ20" i="29"/>
  <c r="W15" i="29"/>
  <c r="AJ19" i="29"/>
  <c r="W27" i="29"/>
  <c r="AJ61" i="29"/>
  <c r="AI21" i="29"/>
  <c r="AJ21" i="29" s="1"/>
  <c r="AI10" i="29"/>
  <c r="AJ38" i="29"/>
  <c r="AJ62" i="29"/>
  <c r="AJ31" i="29"/>
  <c r="AJ39" i="29"/>
  <c r="AJ40" i="29" s="1"/>
  <c r="AJ55" i="29"/>
  <c r="AJ63" i="29"/>
  <c r="AJ64" i="29" s="1"/>
  <c r="AJ65" i="29" s="1"/>
  <c r="AJ66" i="29" s="1"/>
  <c r="AJ67" i="29" s="1"/>
  <c r="AJ68" i="29" s="1"/>
  <c r="AJ32" i="29"/>
  <c r="AJ56" i="29"/>
  <c r="AJ33" i="29"/>
  <c r="AJ34" i="29" s="1"/>
  <c r="AJ35" i="29" s="1"/>
  <c r="AJ36" i="29" s="1"/>
  <c r="AJ41" i="29"/>
  <c r="AJ49" i="29"/>
  <c r="AJ57" i="29"/>
  <c r="AJ58" i="29" s="1"/>
  <c r="AJ59" i="29" s="1"/>
  <c r="AJ26" i="29"/>
  <c r="AJ42" i="29"/>
  <c r="AJ50" i="29"/>
  <c r="AJ27" i="29"/>
  <c r="AJ28" i="29" s="1"/>
  <c r="AJ30" i="29" s="1"/>
  <c r="AJ43" i="29"/>
  <c r="AJ51" i="29"/>
  <c r="AJ44" i="29"/>
  <c r="AJ60" i="29"/>
  <c r="AI15" i="29"/>
  <c r="AJ15" i="29" s="1"/>
  <c r="AI17" i="29"/>
  <c r="AJ18" i="29"/>
  <c r="AI11" i="29"/>
  <c r="AI9" i="29"/>
  <c r="AJ47" i="29" l="1"/>
  <c r="AP45" i="29" s="1"/>
  <c r="AQ45" i="29" s="1"/>
  <c r="V9" i="29"/>
  <c r="X9" i="29" s="1"/>
  <c r="AK9" i="29"/>
  <c r="AK10" i="29" s="1"/>
  <c r="AK11" i="29" s="1"/>
  <c r="AK12" i="29" s="1"/>
  <c r="AK13" i="29" s="1"/>
  <c r="AK14" i="29" s="1"/>
  <c r="V21" i="29"/>
  <c r="AK21" i="29"/>
  <c r="AK22" i="29" s="1"/>
  <c r="AK23" i="29" s="1"/>
  <c r="AK24" i="29" s="1"/>
  <c r="AK25" i="29" s="1"/>
  <c r="V27" i="29"/>
  <c r="AK27" i="29"/>
  <c r="AK28" i="29" s="1"/>
  <c r="AK29" i="29" s="1"/>
  <c r="AK30" i="29" s="1"/>
  <c r="V15" i="29"/>
  <c r="AK15" i="29"/>
  <c r="AK16" i="29" s="1"/>
  <c r="AK17" i="29" s="1"/>
  <c r="AJ29" i="29"/>
  <c r="AP27" i="29" s="1"/>
  <c r="AQ27" i="29" s="1"/>
  <c r="AS63" i="29"/>
  <c r="AT63" i="29" s="1"/>
  <c r="AP63" i="29"/>
  <c r="AQ63" i="29" s="1"/>
  <c r="AP57" i="29"/>
  <c r="AQ57" i="29" s="1"/>
  <c r="AS57" i="29"/>
  <c r="AT57" i="29" s="1"/>
  <c r="AJ52" i="29"/>
  <c r="AS51" i="29"/>
  <c r="AT51" i="29" s="1"/>
  <c r="AS45" i="29"/>
  <c r="AT45" i="29" s="1"/>
  <c r="AS39" i="29"/>
  <c r="AT39" i="29" s="1"/>
  <c r="AP39" i="29"/>
  <c r="AQ39" i="29" s="1"/>
  <c r="AP33" i="29"/>
  <c r="AQ33" i="29" s="1"/>
  <c r="AJ16" i="29"/>
  <c r="AJ22" i="29"/>
  <c r="AJ53" i="29" l="1"/>
  <c r="AJ54" i="29" s="1"/>
  <c r="AV63" i="29"/>
  <c r="AV57" i="29"/>
  <c r="AV45" i="29"/>
  <c r="AJ23" i="29"/>
  <c r="AJ24" i="29" s="1"/>
  <c r="AJ25" i="29" s="1"/>
  <c r="AV39" i="29"/>
  <c r="AS33" i="29"/>
  <c r="AT33" i="29" s="1"/>
  <c r="AV33" i="29" s="1"/>
  <c r="AS27" i="29"/>
  <c r="AT27" i="29" s="1"/>
  <c r="AV27" i="29" s="1"/>
  <c r="AJ17" i="29"/>
  <c r="AP15" i="29" s="1"/>
  <c r="AQ15" i="29" s="1"/>
  <c r="B13" i="14"/>
  <c r="AP51" i="29" l="1"/>
  <c r="AQ51" i="29" s="1"/>
  <c r="AV51" i="29" s="1"/>
  <c r="AP21" i="29"/>
  <c r="AQ21" i="29" s="1"/>
  <c r="AO39" i="29"/>
  <c r="AO33" i="29"/>
  <c r="AO21" i="29"/>
  <c r="AS21" i="29" l="1"/>
  <c r="AT21" i="29" s="1"/>
  <c r="AV21" i="29" s="1"/>
  <c r="AJ9" i="29"/>
  <c r="AO15" i="29"/>
  <c r="AO45" i="29"/>
  <c r="AO51" i="29"/>
  <c r="AO63" i="29"/>
  <c r="X15" i="29"/>
  <c r="AR15" i="29"/>
  <c r="AR45" i="29"/>
  <c r="AO57" i="29"/>
  <c r="AR39" i="29"/>
  <c r="AO27" i="29"/>
  <c r="AR51" i="29"/>
  <c r="AU39" i="29" l="1"/>
  <c r="AU45" i="29"/>
  <c r="AU51" i="29"/>
  <c r="Y15" i="29"/>
  <c r="AU15" i="29" s="1"/>
  <c r="AJ10" i="29"/>
  <c r="AJ11" i="29" s="1"/>
  <c r="AR57" i="29"/>
  <c r="AR27" i="29"/>
  <c r="AR21" i="29"/>
  <c r="AR33" i="29"/>
  <c r="AR63" i="29"/>
  <c r="X21" i="29"/>
  <c r="X27" i="29"/>
  <c r="AJ12" i="29" l="1"/>
  <c r="AU33" i="29"/>
  <c r="Y21" i="29"/>
  <c r="AU21" i="29" s="1"/>
  <c r="Y27" i="29"/>
  <c r="AU27" i="29" s="1"/>
  <c r="AU57" i="29"/>
  <c r="AU63" i="29"/>
  <c r="AO9" i="29"/>
  <c r="AJ13" i="29" l="1"/>
  <c r="AR9" i="29"/>
  <c r="AS15" i="29"/>
  <c r="AT15" i="29" s="1"/>
  <c r="AV15" i="29" s="1"/>
  <c r="AJ14" i="29" l="1"/>
  <c r="AP9" i="29" s="1"/>
  <c r="AQ9" i="29" s="1"/>
  <c r="Y9" i="29"/>
  <c r="AU9" i="29" s="1"/>
  <c r="C8" i="23"/>
  <c r="AS9" i="29" l="1"/>
  <c r="AT9" i="29" s="1"/>
  <c r="AV9" i="29" s="1"/>
  <c r="T26" i="32"/>
  <c r="F17" i="14" l="1"/>
  <c r="F16" i="14"/>
  <c r="F15" i="14"/>
  <c r="F14" i="14"/>
  <c r="F13" i="14"/>
  <c r="E17" i="14" l="1"/>
  <c r="E16" i="14"/>
  <c r="E15" i="14"/>
  <c r="E13" i="14"/>
  <c r="D17" i="14"/>
  <c r="D16" i="14"/>
  <c r="D15" i="14"/>
  <c r="D14" i="14"/>
  <c r="C70" i="23"/>
  <c r="C69" i="23"/>
  <c r="C68" i="23"/>
  <c r="C67" i="23"/>
  <c r="C66" i="23"/>
  <c r="C52" i="23"/>
  <c r="C41" i="23"/>
  <c r="C30" i="23"/>
  <c r="C19" i="23"/>
  <c r="L49" i="7"/>
  <c r="L50" i="7" s="1"/>
  <c r="K16" i="7" s="1"/>
  <c r="E70" i="23" s="1"/>
  <c r="H49" i="7"/>
  <c r="H50" i="7" s="1"/>
  <c r="K12" i="7" s="1"/>
  <c r="F70" i="23" l="1"/>
  <c r="CJ76" i="23"/>
  <c r="CJ110" i="23" l="1"/>
  <c r="CI110" i="23" l="1"/>
  <c r="CI106" i="23"/>
  <c r="CJ106" i="23"/>
  <c r="CI98" i="23"/>
  <c r="CJ98" i="23"/>
  <c r="CJ90" i="23"/>
  <c r="CI90" i="23"/>
  <c r="CJ82" i="23"/>
  <c r="CI82" i="23"/>
  <c r="CI105" i="23"/>
  <c r="CJ105" i="23"/>
  <c r="CI89" i="23"/>
  <c r="CJ89" i="23"/>
  <c r="CJ104" i="23"/>
  <c r="CI104" i="23"/>
  <c r="CJ96" i="23"/>
  <c r="CI96" i="23"/>
  <c r="CJ88" i="23"/>
  <c r="CI88" i="23"/>
  <c r="CJ80" i="23"/>
  <c r="CI80" i="23"/>
  <c r="CI103" i="23"/>
  <c r="CJ103" i="23"/>
  <c r="CI95" i="23"/>
  <c r="CJ95" i="23"/>
  <c r="CI87" i="23"/>
  <c r="CJ87" i="23"/>
  <c r="CJ79" i="23"/>
  <c r="CI102" i="23"/>
  <c r="CJ102" i="23"/>
  <c r="CI94" i="23"/>
  <c r="CJ94" i="23"/>
  <c r="CI86" i="23"/>
  <c r="CJ86" i="23"/>
  <c r="CI78" i="23"/>
  <c r="CJ78" i="23"/>
  <c r="CI79" i="23"/>
  <c r="CI109" i="23"/>
  <c r="CJ109" i="23"/>
  <c r="CI101" i="23"/>
  <c r="CJ101" i="23"/>
  <c r="CI93" i="23"/>
  <c r="CJ93" i="23"/>
  <c r="CI85" i="23"/>
  <c r="CJ85" i="23"/>
  <c r="CJ77" i="23"/>
  <c r="CI97" i="23"/>
  <c r="CJ97" i="23"/>
  <c r="CI81" i="23"/>
  <c r="CJ81" i="23"/>
  <c r="CI108" i="23"/>
  <c r="CJ108" i="23"/>
  <c r="CI100" i="23"/>
  <c r="CJ100" i="23"/>
  <c r="CI92" i="23"/>
  <c r="CJ92" i="23"/>
  <c r="CI84" i="23"/>
  <c r="CJ84" i="23"/>
  <c r="CI77" i="23"/>
  <c r="CI107" i="23"/>
  <c r="CJ107" i="23"/>
  <c r="CI99" i="23"/>
  <c r="CJ99" i="23"/>
  <c r="CI91" i="23"/>
  <c r="CJ91" i="23"/>
  <c r="CI83" i="23"/>
  <c r="CJ83" i="23"/>
  <c r="N61" i="23" l="1"/>
  <c r="O61" i="23" s="1"/>
  <c r="N60" i="23"/>
  <c r="O60" i="23" s="1"/>
  <c r="N59" i="23"/>
  <c r="O59" i="23" s="1"/>
  <c r="N58" i="23"/>
  <c r="O58" i="23" s="1"/>
  <c r="N57" i="23"/>
  <c r="O57" i="23" s="1"/>
  <c r="N56" i="23"/>
  <c r="O56" i="23" s="1"/>
  <c r="N50" i="23"/>
  <c r="O50" i="23" s="1"/>
  <c r="N49" i="23"/>
  <c r="O49" i="23" s="1"/>
  <c r="N48" i="23"/>
  <c r="O48" i="23" s="1"/>
  <c r="N47" i="23"/>
  <c r="O47" i="23" s="1"/>
  <c r="N46" i="23"/>
  <c r="O46" i="23" s="1"/>
  <c r="N45" i="23"/>
  <c r="O45" i="23" s="1"/>
  <c r="N39" i="23"/>
  <c r="O39" i="23" s="1"/>
  <c r="N38" i="23"/>
  <c r="O38" i="23" s="1"/>
  <c r="N37" i="23"/>
  <c r="O37" i="23" s="1"/>
  <c r="Q37" i="23" s="1"/>
  <c r="N36" i="23"/>
  <c r="O36" i="23" s="1"/>
  <c r="N35" i="23"/>
  <c r="O35" i="23" s="1"/>
  <c r="N34" i="23"/>
  <c r="O34" i="23" s="1"/>
  <c r="Q34" i="23" s="1"/>
  <c r="N28" i="23"/>
  <c r="O28" i="23" s="1"/>
  <c r="N27" i="23"/>
  <c r="O27" i="23" s="1"/>
  <c r="N26" i="23"/>
  <c r="O26" i="23" s="1"/>
  <c r="N25" i="23"/>
  <c r="O25" i="23" s="1"/>
  <c r="N24" i="23"/>
  <c r="O24" i="23" s="1"/>
  <c r="N23" i="23"/>
  <c r="O23" i="23" s="1"/>
  <c r="Q23" i="23" s="1"/>
  <c r="N17" i="23"/>
  <c r="N16" i="23"/>
  <c r="N15" i="23"/>
  <c r="N14" i="23"/>
  <c r="N13" i="23"/>
  <c r="N12" i="23"/>
  <c r="O12" i="23" s="1"/>
  <c r="Q12" i="23" s="1"/>
  <c r="O15" i="23" l="1"/>
  <c r="Q15" i="23" s="1"/>
  <c r="O16" i="23"/>
  <c r="Q16" i="23" s="1"/>
  <c r="O13" i="23"/>
  <c r="Q13" i="23" s="1"/>
  <c r="O17" i="23"/>
  <c r="Q17" i="23" s="1"/>
  <c r="O14" i="23"/>
  <c r="Q14" i="23" s="1"/>
  <c r="I14" i="14"/>
  <c r="I17" i="14"/>
  <c r="Q61" i="23"/>
  <c r="Q60" i="23"/>
  <c r="Q59" i="23"/>
  <c r="Q58" i="23"/>
  <c r="Q57" i="23"/>
  <c r="Q56" i="23"/>
  <c r="Q50" i="23"/>
  <c r="Q49" i="23"/>
  <c r="Q48" i="23"/>
  <c r="Q47" i="23"/>
  <c r="Q46" i="23"/>
  <c r="Q45" i="23"/>
  <c r="Q39" i="23"/>
  <c r="Q38" i="23"/>
  <c r="Q36" i="23"/>
  <c r="Q35" i="23"/>
  <c r="Q28" i="23"/>
  <c r="Q27" i="23"/>
  <c r="Q26" i="23"/>
  <c r="Q25" i="23"/>
  <c r="Q24" i="23"/>
  <c r="L13" i="14" l="1"/>
  <c r="L17" i="14"/>
  <c r="L16" i="14"/>
  <c r="L15" i="14"/>
  <c r="L14" i="14"/>
  <c r="R59" i="23"/>
  <c r="S59" i="23"/>
  <c r="S60" i="23"/>
  <c r="R60" i="23"/>
  <c r="S58" i="23"/>
  <c r="R58" i="23"/>
  <c r="R56" i="23"/>
  <c r="S56" i="23"/>
  <c r="S61" i="23"/>
  <c r="R61" i="23"/>
  <c r="S57" i="23"/>
  <c r="R57" i="23"/>
  <c r="S49" i="23"/>
  <c r="R49" i="23"/>
  <c r="S46" i="23"/>
  <c r="R46" i="23"/>
  <c r="S50" i="23"/>
  <c r="R50" i="23"/>
  <c r="S47" i="23"/>
  <c r="R47" i="23"/>
  <c r="R45" i="23"/>
  <c r="S45" i="23"/>
  <c r="R48" i="23"/>
  <c r="S48" i="23"/>
  <c r="S38" i="23"/>
  <c r="R38" i="23"/>
  <c r="R34" i="23"/>
  <c r="S34" i="23"/>
  <c r="S39" i="23"/>
  <c r="R39" i="23"/>
  <c r="S35" i="23"/>
  <c r="R35" i="23"/>
  <c r="S36" i="23"/>
  <c r="R36" i="23"/>
  <c r="R37" i="23"/>
  <c r="S37" i="23"/>
  <c r="S27" i="23"/>
  <c r="R27" i="23"/>
  <c r="R23" i="23"/>
  <c r="S23" i="23"/>
  <c r="R26" i="23"/>
  <c r="S26" i="23"/>
  <c r="S28" i="23"/>
  <c r="R28" i="23"/>
  <c r="S24" i="23"/>
  <c r="R24" i="23"/>
  <c r="S25" i="23"/>
  <c r="R25" i="23"/>
  <c r="R12" i="23"/>
  <c r="S12" i="23"/>
  <c r="S17" i="23"/>
  <c r="R17" i="23"/>
  <c r="S13" i="23"/>
  <c r="R13" i="23"/>
  <c r="R14" i="23"/>
  <c r="S14" i="23"/>
  <c r="S16" i="23"/>
  <c r="R16" i="23"/>
  <c r="S15" i="23"/>
  <c r="R15" i="23"/>
  <c r="T56" i="23" l="1"/>
  <c r="U56" i="23" s="1"/>
  <c r="T45" i="23"/>
  <c r="U45" i="23" s="1"/>
  <c r="G69" i="23" s="1"/>
  <c r="T34" i="23"/>
  <c r="U34" i="23" s="1"/>
  <c r="G68" i="23" s="1"/>
  <c r="T23" i="23"/>
  <c r="U23" i="23" s="1"/>
  <c r="G67" i="23" s="1"/>
  <c r="T12" i="23"/>
  <c r="U12" i="23" s="1"/>
  <c r="G66" i="23" s="1"/>
  <c r="G70" i="23" l="1"/>
  <c r="I70" i="23" s="1"/>
  <c r="J66" i="23"/>
  <c r="N13" i="14" s="1"/>
  <c r="J69" i="23"/>
  <c r="N16" i="14" s="1"/>
  <c r="J68" i="23"/>
  <c r="N15" i="14" s="1"/>
  <c r="J67" i="23"/>
  <c r="N14" i="14" s="1"/>
  <c r="M16" i="14"/>
  <c r="M15" i="14"/>
  <c r="M14" i="14"/>
  <c r="K70" i="23" l="1"/>
  <c r="M17" i="14"/>
  <c r="J70" i="23"/>
  <c r="N17" i="14" s="1"/>
  <c r="M13" i="14"/>
  <c r="K49" i="7"/>
  <c r="K50" i="7" s="1"/>
  <c r="J49" i="7"/>
  <c r="J50" i="7" s="1"/>
  <c r="I49" i="7"/>
  <c r="I50" i="7" s="1"/>
  <c r="K13" i="7" s="1"/>
  <c r="E67" i="23" s="1"/>
  <c r="K15" i="7" l="1"/>
  <c r="E69" i="23" s="1"/>
  <c r="K69" i="23" s="1"/>
  <c r="K14" i="7"/>
  <c r="E68" i="23" s="1"/>
  <c r="F68" i="23" s="1"/>
  <c r="E66" i="23"/>
  <c r="I66" i="23" s="1"/>
  <c r="CI76" i="23"/>
  <c r="L15" i="7" l="1"/>
  <c r="M15" i="7" s="1"/>
  <c r="F69" i="23"/>
  <c r="I69" i="23" s="1"/>
  <c r="P16" i="14" s="1"/>
  <c r="J16" i="14"/>
  <c r="O16" i="14" s="1"/>
  <c r="J15" i="14"/>
  <c r="O15" i="14" s="1"/>
  <c r="I68" i="23"/>
  <c r="P15" i="14" s="1"/>
  <c r="K68" i="23"/>
  <c r="L14" i="7"/>
  <c r="M14" i="7" s="1"/>
  <c r="F66" i="23"/>
  <c r="K66" i="23"/>
  <c r="L12" i="7"/>
  <c r="M12" i="7" s="1"/>
  <c r="K15" i="14"/>
  <c r="L16" i="7"/>
  <c r="M16" i="7" s="1"/>
  <c r="J17" i="14"/>
  <c r="O17" i="14" s="1"/>
  <c r="L13" i="7"/>
  <c r="M13" i="7" s="1"/>
  <c r="K67" i="23"/>
  <c r="K16" i="14" l="1"/>
  <c r="J14" i="14"/>
  <c r="O14" i="14" s="1"/>
  <c r="F67" i="23"/>
  <c r="J13" i="14"/>
  <c r="O13" i="14" s="1"/>
  <c r="K17" i="14"/>
  <c r="P17" i="14"/>
  <c r="I67" i="23" l="1"/>
  <c r="P14" i="14" s="1"/>
  <c r="K14" i="14"/>
  <c r="K13" i="14"/>
  <c r="P13" i="14"/>
  <c r="J291" i="7"/>
  <c r="J290" i="7"/>
  <c r="J314" i="7"/>
  <c r="J292" i="7"/>
  <c r="J293" i="7"/>
  <c r="J294" i="7"/>
  <c r="J295" i="7"/>
  <c r="J296" i="7"/>
  <c r="J297" i="7"/>
  <c r="J298" i="7"/>
  <c r="J299" i="7"/>
  <c r="J300" i="7"/>
  <c r="J301" i="7"/>
  <c r="J302" i="7"/>
  <c r="J303" i="7"/>
  <c r="J304" i="7"/>
  <c r="J305" i="7"/>
  <c r="J306" i="7"/>
  <c r="J307" i="7"/>
  <c r="J308" i="7"/>
  <c r="J309" i="7"/>
  <c r="J310" i="7"/>
  <c r="J311" i="7"/>
  <c r="J312" i="7"/>
  <c r="J313" i="7"/>
</calcChain>
</file>

<file path=xl/comments1.xml><?xml version="1.0" encoding="utf-8"?>
<comments xmlns="http://purl.oclc.org/ooxml/spreadsheetml/main" xmlns:xdr="http://purl.oclc.org/ooxml/drawingml/spreadsheetDrawing" xmlns:v="urn:schemas-microsoft-com:vml">
  <authors>
    <author>Natalia Irina Vanegas Pinzón</author>
    <author>LUZMA</author>
    <author>Portatil</author>
    <author>Luisa Margoth Cepeda Cañon</author>
  </authors>
  <commentList>
    <comment ref="A4" authorId="0" shapeId="4097">
      <text>
        <r>
          <rPr>
            <b/>
            <sz val="9"/>
            <color indexed="81"/>
            <rFont val="Tahoma"/>
            <family val="2"/>
          </rPr>
          <t>(En caso de nuevas versiones por favor diligencie la justificación y los cambios frente a la versión anterior)</t>
        </r>
      </text>
      <mc:AlternateContent xmlns:mc="http://schemas.openxmlformats.org/markup-compatibility/2006">
        <mc:Choice Requires="v"/>
        <mc:Fallback>
          <commentPr defaultSize="0" autoFill="0" autoLine="0">
            <anchor>
              <from>
                <xdr:col>1</xdr:col>
                <xdr:colOff>152400</xdr:colOff>
                <xdr:row>6</xdr:row>
                <xdr:rowOff>57150</xdr:rowOff>
              </from>
              <to>
                <xdr:col>3</xdr:col>
                <xdr:colOff>466725</xdr:colOff>
                <xdr:row>6</xdr:row>
                <xdr:rowOff>628650</xdr:rowOff>
              </to>
            </anchor>
          </commentPr>
        </mc:Fallback>
      </mc:AlternateContent>
    </comment>
    <comment ref="A6" authorId="0" shapeId="4098">
      <text>
        <r>
          <rPr>
            <b/>
            <sz val="9"/>
            <color indexed="81"/>
            <rFont val="Tahoma"/>
            <family val="2"/>
          </rPr>
          <t>Escriba el nombre del proceso sobre el cual se realizará la gestión del riesgo.</t>
        </r>
      </text>
      <mc:AlternateContent xmlns:mc="http://schemas.openxmlformats.org/markup-compatibility/2006">
        <mc:Choice Requires="v"/>
        <mc:Fallback>
          <commentPr defaultSize="0" autoFill="0" autoLine="0">
            <anchor>
              <from>
                <xdr:col>1</xdr:col>
                <xdr:colOff>228600</xdr:colOff>
                <xdr:row>6</xdr:row>
                <xdr:rowOff>152400</xdr:rowOff>
              </from>
              <to>
                <xdr:col>3</xdr:col>
                <xdr:colOff>123825</xdr:colOff>
                <xdr:row>8</xdr:row>
                <xdr:rowOff>571500</xdr:rowOff>
              </to>
            </anchor>
          </commentPr>
        </mc:Fallback>
      </mc:AlternateContent>
    </comment>
    <comment ref="B6" authorId="0" shapeId="4099">
      <text>
        <r>
          <rPr>
            <b/>
            <sz val="9"/>
            <color indexed="81"/>
            <rFont val="Tahoma"/>
            <family val="2"/>
          </rPr>
          <t>Indique el objetivo estratégico al cual se va a identificar el riesgo y/o al que se asocian los riesgos del proceso.</t>
        </r>
      </text>
      <mc:AlternateContent xmlns:mc="http://schemas.openxmlformats.org/markup-compatibility/2006">
        <mc:Choice Requires="v"/>
        <mc:Fallback>
          <commentPr defaultSize="0" autoFill="0" autoLine="0">
            <anchor>
              <from>
                <xdr:col>2</xdr:col>
                <xdr:colOff>180975</xdr:colOff>
                <xdr:row>6</xdr:row>
                <xdr:rowOff>152400</xdr:rowOff>
              </from>
              <to>
                <xdr:col>5</xdr:col>
                <xdr:colOff>57150</xdr:colOff>
                <xdr:row>8</xdr:row>
                <xdr:rowOff>571500</xdr:rowOff>
              </to>
            </anchor>
          </commentPr>
        </mc:Fallback>
      </mc:AlternateContent>
    </comment>
    <comment ref="C6" authorId="0" shapeId="4100">
      <text>
        <r>
          <rPr>
            <b/>
            <sz val="9"/>
            <color indexed="81"/>
            <rFont val="Tahoma"/>
            <family val="2"/>
          </rPr>
          <t>Escriba el objetivo del proceso</t>
        </r>
      </text>
      <mc:AlternateContent xmlns:mc="http://schemas.openxmlformats.org/markup-compatibility/2006">
        <mc:Choice Requires="v"/>
        <mc:Fallback>
          <commentPr defaultSize="0" autoFill="0" autoLine="0">
            <anchor>
              <from>
                <xdr:col>3</xdr:col>
                <xdr:colOff>314325</xdr:colOff>
                <xdr:row>6</xdr:row>
                <xdr:rowOff>152400</xdr:rowOff>
              </from>
              <to>
                <xdr:col>5</xdr:col>
                <xdr:colOff>476250</xdr:colOff>
                <xdr:row>7</xdr:row>
                <xdr:rowOff>219075</xdr:rowOff>
              </to>
            </anchor>
          </commentPr>
        </mc:Fallback>
      </mc:AlternateContent>
    </comment>
    <comment ref="G8" authorId="0" shapeId="4101">
      <text>
        <r>
          <rPr>
            <b/>
            <sz val="9"/>
            <color indexed="81"/>
            <rFont val="Tahoma"/>
            <family val="2"/>
          </rPr>
          <t xml:space="preserve">Para riesgos de gestión: Identifique los productos del proceso según la caracterización.
De estos productos identifique en cuáles de ellos existen temas críticos que requieren ser controlados o pueden generar riesgos.
</t>
        </r>
      </text>
      <mc:AlternateContent xmlns:mc="http://schemas.openxmlformats.org/markup-compatibility/2006">
        <mc:Choice Requires="v"/>
        <mc:Fallback>
          <commentPr defaultSize="0" autoFill="0" autoLine="0">
            <anchor>
              <from>
                <xdr:col>8</xdr:col>
                <xdr:colOff>1866900</xdr:colOff>
                <xdr:row>7</xdr:row>
                <xdr:rowOff>28575</xdr:rowOff>
              </from>
              <to>
                <xdr:col>10</xdr:col>
                <xdr:colOff>1171575</xdr:colOff>
                <xdr:row>8</xdr:row>
                <xdr:rowOff>333375</xdr:rowOff>
              </to>
            </anchor>
          </commentPr>
        </mc:Fallback>
      </mc:AlternateContent>
    </comment>
    <comment ref="I8" authorId="0" shapeId="4102">
      <text>
        <r>
          <rPr>
            <b/>
            <sz val="9"/>
            <color indexed="81"/>
            <rFont val="Tahoma"/>
            <family val="2"/>
          </rPr>
          <t>Ir a hoja Árbol_G para generar la descripción</t>
        </r>
        <r>
          <rPr>
            <sz val="9"/>
            <color indexed="81"/>
            <rFont val="Tahoma"/>
            <family val="2"/>
          </rPr>
          <t xml:space="preserve">
</t>
        </r>
      </text>
      <mc:AlternateContent xmlns:mc="http://schemas.openxmlformats.org/markup-compatibility/2006">
        <mc:Choice Requires="v"/>
        <mc:Fallback>
          <commentPr defaultSize="0" autoFill="0" autoLine="0">
            <anchor>
              <from>
                <xdr:col>10</xdr:col>
                <xdr:colOff>1009650</xdr:colOff>
                <xdr:row>7</xdr:row>
                <xdr:rowOff>1200150</xdr:rowOff>
              </from>
              <to>
                <xdr:col>14</xdr:col>
                <xdr:colOff>485775</xdr:colOff>
                <xdr:row>7</xdr:row>
                <xdr:rowOff>1971675</xdr:rowOff>
              </to>
            </anchor>
          </commentPr>
        </mc:Fallback>
      </mc:AlternateContent>
    </comment>
    <comment ref="L8" authorId="0" shapeId="4103">
      <text>
        <r>
          <rPr>
            <b/>
            <sz val="9"/>
            <color indexed="81"/>
            <rFont val="Tahoma"/>
            <family val="2"/>
          </rPr>
          <t>Máximo 3</t>
        </r>
      </text>
      <mc:AlternateContent xmlns:mc="http://schemas.openxmlformats.org/markup-compatibility/2006">
        <mc:Choice Requires="v"/>
        <mc:Fallback>
          <commentPr defaultSize="0" autoFill="0" autoLine="0">
            <anchor>
              <from>
                <xdr:col>13</xdr:col>
                <xdr:colOff>1076325</xdr:colOff>
                <xdr:row>7</xdr:row>
                <xdr:rowOff>1228725</xdr:rowOff>
              </from>
              <to>
                <xdr:col>16</xdr:col>
                <xdr:colOff>457200</xdr:colOff>
                <xdr:row>7</xdr:row>
                <xdr:rowOff>1971675</xdr:rowOff>
              </to>
            </anchor>
          </commentPr>
        </mc:Fallback>
      </mc:AlternateContent>
    </comment>
    <comment ref="M8" authorId="0" shapeId="4104">
      <text>
        <r>
          <rPr>
            <b/>
            <sz val="9"/>
            <color indexed="81"/>
            <rFont val="Tahoma"/>
            <family val="2"/>
          </rPr>
          <t>Máximo 3</t>
        </r>
        <r>
          <rPr>
            <sz val="9"/>
            <color indexed="81"/>
            <rFont val="Tahoma"/>
            <family val="2"/>
          </rPr>
          <t xml:space="preserve">
</t>
        </r>
      </text>
      <mc:AlternateContent xmlns:mc="http://schemas.openxmlformats.org/markup-compatibility/2006">
        <mc:Choice Requires="v"/>
        <mc:Fallback>
          <commentPr defaultSize="0" autoFill="0" autoLine="0">
            <anchor>
              <from>
                <xdr:col>15</xdr:col>
                <xdr:colOff>238125</xdr:colOff>
                <xdr:row>7</xdr:row>
                <xdr:rowOff>1228725</xdr:rowOff>
              </from>
              <to>
                <xdr:col>17</xdr:col>
                <xdr:colOff>219075</xdr:colOff>
                <xdr:row>7</xdr:row>
                <xdr:rowOff>1971675</xdr:rowOff>
              </to>
            </anchor>
          </commentPr>
        </mc:Fallback>
      </mc:AlternateContent>
    </comment>
    <comment ref="P8" authorId="1" shapeId="4105">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mc:AlternateContent xmlns:mc="http://schemas.openxmlformats.org/markup-compatibility/2006">
        <mc:Choice Requires="v"/>
        <mc:Fallback>
          <commentPr defaultSize="0" autoFill="0" autoLine="0">
            <anchor>
              <from>
                <xdr:col>19</xdr:col>
                <xdr:colOff>647700</xdr:colOff>
                <xdr:row>7</xdr:row>
                <xdr:rowOff>1028700</xdr:rowOff>
              </from>
              <to>
                <xdr:col>24</xdr:col>
                <xdr:colOff>600075</xdr:colOff>
                <xdr:row>8</xdr:row>
                <xdr:rowOff>1123950</xdr:rowOff>
              </to>
            </anchor>
          </commentPr>
        </mc:Fallback>
      </mc:AlternateContent>
    </comment>
    <comment ref="R8" authorId="0" shapeId="4106">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mc:AlternateContent xmlns:mc="http://schemas.openxmlformats.org/markup-compatibility/2006">
        <mc:Choice Requires="v"/>
        <mc:Fallback>
          <commentPr defaultSize="0" autoFill="0" autoLine="0">
            <anchor>
              <from>
                <xdr:col>26</xdr:col>
                <xdr:colOff>323850</xdr:colOff>
                <xdr:row>7</xdr:row>
                <xdr:rowOff>28575</xdr:rowOff>
              </from>
              <to>
                <xdr:col>33</xdr:col>
                <xdr:colOff>57150</xdr:colOff>
                <xdr:row>7</xdr:row>
                <xdr:rowOff>1752600</xdr:rowOff>
              </to>
            </anchor>
          </commentPr>
        </mc:Fallback>
      </mc:AlternateContent>
    </comment>
    <comment ref="T8" authorId="1" shapeId="4107">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mc:AlternateContent xmlns:mc="http://schemas.openxmlformats.org/markup-compatibility/2006">
        <mc:Choice Requires="v"/>
        <mc:Fallback>
          <commentPr defaultSize="0" autoFill="0" autoLine="0">
            <anchor>
              <from>
                <xdr:col>26</xdr:col>
                <xdr:colOff>323850</xdr:colOff>
                <xdr:row>7</xdr:row>
                <xdr:rowOff>28575</xdr:rowOff>
              </from>
              <to>
                <xdr:col>33</xdr:col>
                <xdr:colOff>57150</xdr:colOff>
                <xdr:row>8</xdr:row>
                <xdr:rowOff>809625</xdr:rowOff>
              </to>
            </anchor>
          </commentPr>
        </mc:Fallback>
      </mc:AlternateContent>
    </comment>
    <comment ref="AA8" authorId="0" shapeId="4108">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mc:AlternateContent xmlns:mc="http://schemas.openxmlformats.org/markup-compatibility/2006">
        <mc:Choice Requires="v"/>
        <mc:Fallback>
          <commentPr defaultSize="0" autoFill="0" autoLine="0">
            <anchor>
              <from>
                <xdr:col>38</xdr:col>
                <xdr:colOff>190500</xdr:colOff>
                <xdr:row>7</xdr:row>
                <xdr:rowOff>219075</xdr:rowOff>
              </from>
              <to>
                <xdr:col>50</xdr:col>
                <xdr:colOff>190500</xdr:colOff>
                <xdr:row>8</xdr:row>
                <xdr:rowOff>381000</xdr:rowOff>
              </to>
            </anchor>
          </commentPr>
        </mc:Fallback>
      </mc:AlternateContent>
    </comment>
    <comment ref="AE8" authorId="0" shapeId="4109">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mc:AlternateContent xmlns:mc="http://schemas.openxmlformats.org/markup-compatibility/2006">
        <mc:Choice Requires="v"/>
        <mc:Fallback>
          <commentPr defaultSize="0" autoFill="0" autoLine="0">
            <anchor>
              <from>
                <xdr:col>38</xdr:col>
                <xdr:colOff>209550</xdr:colOff>
                <xdr:row>7</xdr:row>
                <xdr:rowOff>1228725</xdr:rowOff>
              </from>
              <to>
                <xdr:col>49</xdr:col>
                <xdr:colOff>323850</xdr:colOff>
                <xdr:row>8</xdr:row>
                <xdr:rowOff>866775</xdr:rowOff>
              </to>
            </anchor>
          </commentPr>
        </mc:Fallback>
      </mc:AlternateContent>
    </comment>
    <comment ref="AG8" authorId="0" shapeId="411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mc:AlternateContent xmlns:mc="http://schemas.openxmlformats.org/markup-compatibility/2006">
        <mc:Choice Requires="v"/>
        <mc:Fallback>
          <commentPr defaultSize="0" autoFill="0" autoLine="0">
            <anchor>
              <from>
                <xdr:col>36</xdr:col>
                <xdr:colOff>581025</xdr:colOff>
                <xdr:row>7</xdr:row>
                <xdr:rowOff>1028700</xdr:rowOff>
              </from>
              <to>
                <xdr:col>41</xdr:col>
                <xdr:colOff>295275</xdr:colOff>
                <xdr:row>7</xdr:row>
                <xdr:rowOff>1943100</xdr:rowOff>
              </to>
            </anchor>
          </commentPr>
        </mc:Fallback>
      </mc:AlternateContent>
    </comment>
    <comment ref="AL8" authorId="0" shapeId="4111">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mc:AlternateContent xmlns:mc="http://schemas.openxmlformats.org/markup-compatibility/2006">
        <mc:Choice Requires="v"/>
        <mc:Fallback>
          <commentPr defaultSize="0" autoFill="0" autoLine="0">
            <anchor>
              <from>
                <xdr:col>49</xdr:col>
                <xdr:colOff>342900</xdr:colOff>
                <xdr:row>6</xdr:row>
                <xdr:rowOff>85725</xdr:rowOff>
              </from>
              <to>
                <xdr:col>51</xdr:col>
                <xdr:colOff>352425</xdr:colOff>
                <xdr:row>7</xdr:row>
                <xdr:rowOff>942975</xdr:rowOff>
              </to>
            </anchor>
          </commentPr>
        </mc:Fallback>
      </mc:AlternateContent>
    </comment>
    <comment ref="AM8" authorId="0" shapeId="4112">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mc:AlternateContent xmlns:mc="http://schemas.openxmlformats.org/markup-compatibility/2006">
        <mc:Choice Requires="v"/>
        <mc:Fallback>
          <commentPr defaultSize="0" autoFill="0" autoLine="0">
            <anchor>
              <from>
                <xdr:col>42</xdr:col>
                <xdr:colOff>123825</xdr:colOff>
                <xdr:row>7</xdr:row>
                <xdr:rowOff>1028700</xdr:rowOff>
              </from>
              <to>
                <xdr:col>46</xdr:col>
                <xdr:colOff>276225</xdr:colOff>
                <xdr:row>8</xdr:row>
                <xdr:rowOff>1543050</xdr:rowOff>
              </to>
            </anchor>
          </commentPr>
        </mc:Fallback>
      </mc:AlternateContent>
    </comment>
    <comment ref="AN8" authorId="0" shapeId="4113">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mc:AlternateContent xmlns:mc="http://schemas.openxmlformats.org/markup-compatibility/2006">
        <mc:Choice Requires="v"/>
        <mc:Fallback>
          <commentPr defaultSize="0" autoFill="0" autoLine="0">
            <anchor>
              <from>
                <xdr:col>42</xdr:col>
                <xdr:colOff>409575</xdr:colOff>
                <xdr:row>7</xdr:row>
                <xdr:rowOff>1028700</xdr:rowOff>
              </from>
              <to>
                <xdr:col>46</xdr:col>
                <xdr:colOff>1076325</xdr:colOff>
                <xdr:row>8</xdr:row>
                <xdr:rowOff>19050</xdr:rowOff>
              </to>
            </anchor>
          </commentPr>
        </mc:Fallback>
      </mc:AlternateContent>
    </comment>
    <comment ref="AW8" authorId="0" shapeId="4114">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mc:AlternateContent xmlns:mc="http://schemas.openxmlformats.org/markup-compatibility/2006">
        <mc:Choice Requires="v"/>
        <mc:Fallback>
          <commentPr defaultSize="0" autoFill="0" autoLine="0">
            <anchor>
              <from>
                <xdr:col>28</xdr:col>
                <xdr:colOff>2143125</xdr:colOff>
                <xdr:row>7</xdr:row>
                <xdr:rowOff>419100</xdr:rowOff>
              </from>
              <to>
                <xdr:col>41</xdr:col>
                <xdr:colOff>295275</xdr:colOff>
                <xdr:row>9</xdr:row>
                <xdr:rowOff>857250</xdr:rowOff>
              </to>
            </anchor>
          </commentPr>
        </mc:Fallback>
      </mc:AlternateContent>
    </comment>
    <comment ref="AX8" authorId="0" shapeId="4115">
      <text>
        <r>
          <rPr>
            <sz val="9"/>
            <color indexed="81"/>
            <rFont val="Tahoma"/>
            <family val="2"/>
          </rPr>
          <t>Se generan para fortalecer los controles, implementar nuevos controles.</t>
        </r>
      </text>
      <mc:AlternateContent xmlns:mc="http://schemas.openxmlformats.org/markup-compatibility/2006">
        <mc:Choice Requires="v"/>
        <mc:Fallback>
          <commentPr defaultSize="0" autoFill="0" autoLine="0">
            <anchor>
              <from>
                <xdr:col>26</xdr:col>
                <xdr:colOff>323850</xdr:colOff>
                <xdr:row>7</xdr:row>
                <xdr:rowOff>28575</xdr:rowOff>
              </from>
              <to>
                <xdr:col>33</xdr:col>
                <xdr:colOff>57150</xdr:colOff>
                <xdr:row>8</xdr:row>
                <xdr:rowOff>123825</xdr:rowOff>
              </to>
            </anchor>
          </commentPr>
        </mc:Fallback>
      </mc:AlternateContent>
    </comment>
    <comment ref="BA8" authorId="0" shapeId="4116">
      <text>
        <r>
          <rPr>
            <b/>
            <sz val="9"/>
            <color indexed="81"/>
            <rFont val="Tahoma"/>
            <family val="2"/>
          </rPr>
          <t>Cargos</t>
        </r>
      </text>
      <mc:AlternateContent xmlns:mc="http://schemas.openxmlformats.org/markup-compatibility/2006">
        <mc:Choice Requires="v"/>
        <mc:Fallback>
          <commentPr defaultSize="0" autoFill="0" autoLine="0">
            <anchor>
              <from>
                <xdr:col>53</xdr:col>
                <xdr:colOff>762000</xdr:colOff>
                <xdr:row>7</xdr:row>
                <xdr:rowOff>1228725</xdr:rowOff>
              </from>
              <to>
                <xdr:col>53</xdr:col>
                <xdr:colOff>1181100</xdr:colOff>
                <xdr:row>7</xdr:row>
                <xdr:rowOff>1971675</xdr:rowOff>
              </to>
            </anchor>
          </commentPr>
        </mc:Fallback>
      </mc:AlternateContent>
    </comment>
    <comment ref="BB8" authorId="2" shapeId="4117">
      <text>
        <r>
          <rPr>
            <b/>
            <sz val="9"/>
            <color indexed="81"/>
            <rFont val="Tahoma"/>
            <family val="2"/>
          </rPr>
          <t>Durante vigencia.</t>
        </r>
      </text>
      <mc:AlternateContent xmlns:mc="http://schemas.openxmlformats.org/markup-compatibility/2006">
        <mc:Choice Requires="v"/>
        <mc:Fallback>
          <commentPr defaultSize="0" autoFill="0" autoLine="0">
            <anchor>
              <from>
                <xdr:col>26</xdr:col>
                <xdr:colOff>323850</xdr:colOff>
                <xdr:row>6</xdr:row>
                <xdr:rowOff>85725</xdr:rowOff>
              </from>
              <to>
                <xdr:col>33</xdr:col>
                <xdr:colOff>57150</xdr:colOff>
                <xdr:row>8</xdr:row>
                <xdr:rowOff>600075</xdr:rowOff>
              </to>
            </anchor>
          </commentPr>
        </mc:Fallback>
      </mc:AlternateContent>
    </comment>
    <comment ref="BC8" authorId="0" shapeId="4118">
      <text>
        <r>
          <rPr>
            <b/>
            <sz val="9"/>
            <color indexed="81"/>
            <rFont val="Tahoma"/>
            <family val="2"/>
          </rPr>
          <t>Deben ir numeradas y representar el avance según cada actividad programada.</t>
        </r>
      </text>
      <mc:AlternateContent xmlns:mc="http://schemas.openxmlformats.org/markup-compatibility/2006">
        <mc:Choice Requires="v"/>
        <mc:Fallback>
          <commentPr defaultSize="0" autoFill="0" autoLine="0">
            <anchor>
              <from>
                <xdr:col>93</xdr:col>
                <xdr:colOff>104775</xdr:colOff>
                <xdr:row>6</xdr:row>
                <xdr:rowOff>85725</xdr:rowOff>
              </from>
              <to>
                <xdr:col>96</xdr:col>
                <xdr:colOff>438150</xdr:colOff>
                <xdr:row>8</xdr:row>
                <xdr:rowOff>600075</xdr:rowOff>
              </to>
            </anchor>
          </commentPr>
        </mc:Fallback>
      </mc:AlternateContent>
    </comment>
    <comment ref="BD8" authorId="0" shapeId="4119">
      <text>
        <r>
          <rPr>
            <b/>
            <sz val="9"/>
            <color indexed="81"/>
            <rFont val="Tahoma"/>
            <family val="2"/>
          </rPr>
          <t>Según la numeración de cada actividad.</t>
        </r>
      </text>
      <mc:AlternateContent xmlns:mc="http://schemas.openxmlformats.org/markup-compatibility/2006">
        <mc:Choice Requires="v"/>
        <mc:Fallback>
          <commentPr defaultSize="0" autoFill="0" autoLine="0">
            <anchor>
              <from>
                <xdr:col>26</xdr:col>
                <xdr:colOff>323850</xdr:colOff>
                <xdr:row>6</xdr:row>
                <xdr:rowOff>152400</xdr:rowOff>
              </from>
              <to>
                <xdr:col>33</xdr:col>
                <xdr:colOff>57150</xdr:colOff>
                <xdr:row>8</xdr:row>
                <xdr:rowOff>409575</xdr:rowOff>
              </to>
            </anchor>
          </commentPr>
        </mc:Fallback>
      </mc:AlternateContent>
    </comment>
    <comment ref="AA9" authorId="3" shapeId="4120">
      <text>
        <r>
          <rPr>
            <b/>
            <sz val="9"/>
            <color indexed="81"/>
            <rFont val="Tahoma"/>
            <charset val="1"/>
          </rPr>
          <t>Luisa Margoth Cepeda Cañon:</t>
        </r>
        <r>
          <rPr>
            <sz val="9"/>
            <color indexed="81"/>
            <rFont val="Tahoma"/>
            <charset val="1"/>
          </rPr>
          <t xml:space="preserve">
complementar quiene lo hace como lo hace donde queda el registro y que pasa si no se hace</t>
        </r>
      </text>
      <mc:AlternateContent xmlns:mc="http://schemas.openxmlformats.org/markup-compatibility/2006">
        <mc:Choice Requires="v"/>
        <mc:Fallback>
          <commentPr defaultSize="0" autoFill="0" autoLine="0">
            <anchor>
              <from>
                <xdr:col>27</xdr:col>
                <xdr:colOff>142875</xdr:colOff>
                <xdr:row>7</xdr:row>
                <xdr:rowOff>1943100</xdr:rowOff>
              </from>
              <to>
                <xdr:col>28</xdr:col>
                <xdr:colOff>1104900</xdr:colOff>
                <xdr:row>8</xdr:row>
                <xdr:rowOff>657225</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Astrid Cecilia Sarmiento Rincon</author>
    <author>LUZMA</author>
  </authors>
  <commentList>
    <comment ref="G11" authorId="0" shapeId="5121">
      <text>
        <r>
          <rPr>
            <b/>
            <sz val="10"/>
            <color indexed="81"/>
            <rFont val="Tahoma"/>
            <family val="2"/>
          </rPr>
          <t>Revisar de la caracterización el Insumo de Riesgos
Priorizar aquellas en las que existe algún indicio o evidencia de eventos de riesgo de corrupciòn Ej. Materializaciones, hallazgos disciplinarios investigaciones disciplinarias, otros.
Identificar el riesgo de corrupción que se puede presentar</t>
        </r>
      </text>
      <mc:AlternateContent xmlns:mc="http://schemas.openxmlformats.org/markup-compatibility/2006">
        <mc:Choice Requires="v"/>
        <mc:Fallback>
          <commentPr defaultSize="0" autoFill="0" autoLine="0">
            <anchor>
              <from>
                <xdr:col>7</xdr:col>
                <xdr:colOff>1257300</xdr:colOff>
                <xdr:row>16</xdr:row>
                <xdr:rowOff>209550</xdr:rowOff>
              </from>
              <to>
                <xdr:col>13</xdr:col>
                <xdr:colOff>1362075</xdr:colOff>
                <xdr:row>21</xdr:row>
                <xdr:rowOff>228600</xdr:rowOff>
              </to>
            </anchor>
          </commentPr>
        </mc:Fallback>
      </mc:AlternateContent>
    </comment>
    <comment ref="H11" authorId="1" shapeId="5122">
      <text>
        <r>
          <rPr>
            <b/>
            <sz val="9"/>
            <color indexed="81"/>
            <rFont val="Tahoma"/>
            <family val="2"/>
          </rPr>
          <t xml:space="preserve">Nota:
</t>
        </r>
        <r>
          <rPr>
            <sz val="9"/>
            <color indexed="81"/>
            <rFont val="Tahoma"/>
            <family val="2"/>
          </rPr>
          <t xml:space="preserve"> Identifique máximo 3 causas</t>
        </r>
      </text>
      <mc:AlternateContent xmlns:mc="http://schemas.openxmlformats.org/markup-compatibility/2006">
        <mc:Choice Requires="v"/>
        <mc:Fallback>
          <commentPr defaultSize="0" autoFill="0" autoLine="0">
            <anchor>
              <from>
                <xdr:col>11</xdr:col>
                <xdr:colOff>647700</xdr:colOff>
                <xdr:row>6</xdr:row>
                <xdr:rowOff>47625</xdr:rowOff>
              </from>
              <to>
                <xdr:col>13</xdr:col>
                <xdr:colOff>142875</xdr:colOff>
                <xdr:row>16</xdr:row>
                <xdr:rowOff>114300</xdr:rowOff>
              </to>
            </anchor>
          </commentPr>
        </mc:Fallback>
      </mc:AlternateContent>
    </comment>
    <comment ref="I11" authorId="0" shapeId="5123">
      <text>
        <r>
          <rPr>
            <b/>
            <sz val="8"/>
            <color indexed="81"/>
            <rFont val="Tahoma"/>
            <family val="2"/>
          </rPr>
          <t>Nota:</t>
        </r>
        <r>
          <rPr>
            <sz val="8"/>
            <color indexed="81"/>
            <rFont val="Tahoma"/>
            <family val="2"/>
          </rPr>
          <t xml:space="preserve">
Los efectos o situaciones resultantes de la materialización del riesgo que impactan en el objetivo, la entidad, sus grupos de valor y demás partes interesadas
Máximo 3 consecuencias.</t>
        </r>
      </text>
      <mc:AlternateContent xmlns:mc="http://schemas.openxmlformats.org/markup-compatibility/2006">
        <mc:Choice Requires="v"/>
        <mc:Fallback>
          <commentPr defaultSize="0" autoFill="0" autoLine="0">
            <anchor>
              <from>
                <xdr:col>10</xdr:col>
                <xdr:colOff>285750</xdr:colOff>
                <xdr:row>6</xdr:row>
                <xdr:rowOff>47625</xdr:rowOff>
              </from>
              <to>
                <xdr:col>12</xdr:col>
                <xdr:colOff>685800</xdr:colOff>
                <xdr:row>16</xdr:row>
                <xdr:rowOff>209550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authors>
    <author>Natalia Irina Vanegas Pinzón</author>
    <author>LUZMA</author>
  </authors>
  <commentList>
    <comment ref="G10" authorId="0" shapeId="6145">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449</xdr:row>
                <xdr:rowOff>38100</xdr:rowOff>
              </from>
              <to>
                <xdr:col>8</xdr:col>
                <xdr:colOff>1381125</xdr:colOff>
                <xdr:row>449</xdr:row>
                <xdr:rowOff>38100</xdr:rowOff>
              </to>
            </anchor>
          </commentPr>
        </mc:Fallback>
      </mc:AlternateContent>
    </comment>
    <comment ref="I10" authorId="0" shapeId="6146">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449</xdr:row>
                <xdr:rowOff>38100</xdr:rowOff>
              </from>
              <to>
                <xdr:col>9</xdr:col>
                <xdr:colOff>923925</xdr:colOff>
                <xdr:row>578</xdr:row>
                <xdr:rowOff>38100</xdr:rowOff>
              </to>
            </anchor>
          </commentPr>
        </mc:Fallback>
      </mc:AlternateContent>
    </comment>
    <comment ref="J10" authorId="0" shapeId="6147">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449</xdr:row>
                <xdr:rowOff>38100</xdr:rowOff>
              </from>
              <to>
                <xdr:col>10</xdr:col>
                <xdr:colOff>1543050</xdr:colOff>
                <xdr:row>449</xdr:row>
                <xdr:rowOff>38100</xdr:rowOff>
              </to>
            </anchor>
          </commentPr>
        </mc:Fallback>
      </mc:AlternateContent>
    </comment>
    <comment ref="K10" authorId="0" shapeId="6148">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449</xdr:row>
                <xdr:rowOff>38100</xdr:rowOff>
              </from>
              <to>
                <xdr:col>11</xdr:col>
                <xdr:colOff>1905000</xdr:colOff>
                <xdr:row>577</xdr:row>
                <xdr:rowOff>9525</xdr:rowOff>
              </to>
            </anchor>
          </commentPr>
        </mc:Fallback>
      </mc:AlternateContent>
    </comment>
    <comment ref="L10" authorId="0" shapeId="6149">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449</xdr:row>
                <xdr:rowOff>38100</xdr:rowOff>
              </from>
              <to>
                <xdr:col>14</xdr:col>
                <xdr:colOff>142875</xdr:colOff>
                <xdr:row>577</xdr:row>
                <xdr:rowOff>9525</xdr:rowOff>
              </to>
            </anchor>
          </commentPr>
        </mc:Fallback>
      </mc:AlternateContent>
    </comment>
    <comment ref="M10" authorId="0" shapeId="6150">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449</xdr:row>
                <xdr:rowOff>38100</xdr:rowOff>
              </from>
              <to>
                <xdr:col>14</xdr:col>
                <xdr:colOff>142875</xdr:colOff>
                <xdr:row>578</xdr:row>
                <xdr:rowOff>38100</xdr:rowOff>
              </to>
            </anchor>
          </commentPr>
        </mc:Fallback>
      </mc:AlternateContent>
    </comment>
    <comment ref="F11" authorId="1" shapeId="6151">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4</xdr:col>
                <xdr:colOff>3305175</xdr:colOff>
                <xdr:row>588</xdr:row>
                <xdr:rowOff>9525</xdr:rowOff>
              </from>
              <to>
                <xdr:col>7</xdr:col>
                <xdr:colOff>142875</xdr:colOff>
                <xdr:row>618</xdr:row>
                <xdr:rowOff>104775</xdr:rowOff>
              </to>
            </anchor>
          </commentPr>
        </mc:Fallback>
      </mc:AlternateContent>
    </comment>
    <comment ref="G21" authorId="0" shapeId="6152">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559</xdr:row>
                <xdr:rowOff>47625</xdr:rowOff>
              </from>
              <to>
                <xdr:col>8</xdr:col>
                <xdr:colOff>1381125</xdr:colOff>
                <xdr:row>559</xdr:row>
                <xdr:rowOff>66675</xdr:rowOff>
              </to>
            </anchor>
          </commentPr>
        </mc:Fallback>
      </mc:AlternateContent>
    </comment>
    <comment ref="I21" authorId="0" shapeId="6153">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559</xdr:row>
                <xdr:rowOff>47625</xdr:rowOff>
              </from>
              <to>
                <xdr:col>9</xdr:col>
                <xdr:colOff>923925</xdr:colOff>
                <xdr:row>559</xdr:row>
                <xdr:rowOff>104775</xdr:rowOff>
              </to>
            </anchor>
          </commentPr>
        </mc:Fallback>
      </mc:AlternateContent>
    </comment>
    <comment ref="J21" authorId="0" shapeId="6154">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559</xdr:row>
                <xdr:rowOff>47625</xdr:rowOff>
              </from>
              <to>
                <xdr:col>10</xdr:col>
                <xdr:colOff>1543050</xdr:colOff>
                <xdr:row>559</xdr:row>
                <xdr:rowOff>66675</xdr:rowOff>
              </to>
            </anchor>
          </commentPr>
        </mc:Fallback>
      </mc:AlternateContent>
    </comment>
    <comment ref="K21" authorId="0" shapeId="6155">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559</xdr:row>
                <xdr:rowOff>47625</xdr:rowOff>
              </from>
              <to>
                <xdr:col>11</xdr:col>
                <xdr:colOff>1905000</xdr:colOff>
                <xdr:row>559</xdr:row>
                <xdr:rowOff>66675</xdr:rowOff>
              </to>
            </anchor>
          </commentPr>
        </mc:Fallback>
      </mc:AlternateContent>
    </comment>
    <comment ref="L21" authorId="0" shapeId="6156">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559</xdr:row>
                <xdr:rowOff>47625</xdr:rowOff>
              </from>
              <to>
                <xdr:col>14</xdr:col>
                <xdr:colOff>142875</xdr:colOff>
                <xdr:row>559</xdr:row>
                <xdr:rowOff>66675</xdr:rowOff>
              </to>
            </anchor>
          </commentPr>
        </mc:Fallback>
      </mc:AlternateContent>
    </comment>
    <comment ref="M21" authorId="0" shapeId="6157">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559</xdr:row>
                <xdr:rowOff>47625</xdr:rowOff>
              </from>
              <to>
                <xdr:col>14</xdr:col>
                <xdr:colOff>142875</xdr:colOff>
                <xdr:row>560</xdr:row>
                <xdr:rowOff>9525</xdr:rowOff>
              </to>
            </anchor>
          </commentPr>
        </mc:Fallback>
      </mc:AlternateContent>
    </comment>
    <comment ref="F22" authorId="1" shapeId="6158">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21</xdr:row>
                <xdr:rowOff>200025</xdr:rowOff>
              </from>
              <to>
                <xdr:col>9</xdr:col>
                <xdr:colOff>1733550</xdr:colOff>
                <xdr:row>37</xdr:row>
                <xdr:rowOff>133350</xdr:rowOff>
              </to>
            </anchor>
          </commentPr>
        </mc:Fallback>
      </mc:AlternateContent>
    </comment>
    <comment ref="G32" authorId="0" shapeId="6159">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559</xdr:row>
                <xdr:rowOff>9525</xdr:rowOff>
              </from>
              <to>
                <xdr:col>8</xdr:col>
                <xdr:colOff>1381125</xdr:colOff>
                <xdr:row>559</xdr:row>
                <xdr:rowOff>9525</xdr:rowOff>
              </to>
            </anchor>
          </commentPr>
        </mc:Fallback>
      </mc:AlternateContent>
    </comment>
    <comment ref="I32" authorId="0" shapeId="6160">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559</xdr:row>
                <xdr:rowOff>9525</xdr:rowOff>
              </from>
              <to>
                <xdr:col>9</xdr:col>
                <xdr:colOff>923925</xdr:colOff>
                <xdr:row>592</xdr:row>
                <xdr:rowOff>66675</xdr:rowOff>
              </to>
            </anchor>
          </commentPr>
        </mc:Fallback>
      </mc:AlternateContent>
    </comment>
    <comment ref="J32" authorId="0" shapeId="6161">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559</xdr:row>
                <xdr:rowOff>9525</xdr:rowOff>
              </from>
              <to>
                <xdr:col>10</xdr:col>
                <xdr:colOff>1543050</xdr:colOff>
                <xdr:row>559</xdr:row>
                <xdr:rowOff>9525</xdr:rowOff>
              </to>
            </anchor>
          </commentPr>
        </mc:Fallback>
      </mc:AlternateContent>
    </comment>
    <comment ref="K32" authorId="0" shapeId="6162">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559</xdr:row>
                <xdr:rowOff>9525</xdr:rowOff>
              </from>
              <to>
                <xdr:col>11</xdr:col>
                <xdr:colOff>1905000</xdr:colOff>
                <xdr:row>567</xdr:row>
                <xdr:rowOff>47625</xdr:rowOff>
              </to>
            </anchor>
          </commentPr>
        </mc:Fallback>
      </mc:AlternateContent>
    </comment>
    <comment ref="L32" authorId="0" shapeId="6163">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559</xdr:row>
                <xdr:rowOff>9525</xdr:rowOff>
              </from>
              <to>
                <xdr:col>14</xdr:col>
                <xdr:colOff>142875</xdr:colOff>
                <xdr:row>567</xdr:row>
                <xdr:rowOff>47625</xdr:rowOff>
              </to>
            </anchor>
          </commentPr>
        </mc:Fallback>
      </mc:AlternateContent>
    </comment>
    <comment ref="M32" authorId="0" shapeId="6164">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559</xdr:row>
                <xdr:rowOff>9525</xdr:rowOff>
              </from>
              <to>
                <xdr:col>14</xdr:col>
                <xdr:colOff>142875</xdr:colOff>
                <xdr:row>592</xdr:row>
                <xdr:rowOff>66675</xdr:rowOff>
              </to>
            </anchor>
          </commentPr>
        </mc:Fallback>
      </mc:AlternateContent>
    </comment>
    <comment ref="F33" authorId="1" shapeId="6165">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32</xdr:row>
                <xdr:rowOff>200025</xdr:rowOff>
              </from>
              <to>
                <xdr:col>9</xdr:col>
                <xdr:colOff>1733550</xdr:colOff>
                <xdr:row>48</xdr:row>
                <xdr:rowOff>133350</xdr:rowOff>
              </to>
            </anchor>
          </commentPr>
        </mc:Fallback>
      </mc:AlternateContent>
    </comment>
    <comment ref="G43" authorId="0" shapeId="6166">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579</xdr:row>
                <xdr:rowOff>9525</xdr:rowOff>
              </from>
              <to>
                <xdr:col>8</xdr:col>
                <xdr:colOff>1381125</xdr:colOff>
                <xdr:row>579</xdr:row>
                <xdr:rowOff>9525</xdr:rowOff>
              </to>
            </anchor>
          </commentPr>
        </mc:Fallback>
      </mc:AlternateContent>
    </comment>
    <comment ref="I43" authorId="0" shapeId="6167">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579</xdr:row>
                <xdr:rowOff>9525</xdr:rowOff>
              </from>
              <to>
                <xdr:col>9</xdr:col>
                <xdr:colOff>923925</xdr:colOff>
                <xdr:row>604</xdr:row>
                <xdr:rowOff>9525</xdr:rowOff>
              </to>
            </anchor>
          </commentPr>
        </mc:Fallback>
      </mc:AlternateContent>
    </comment>
    <comment ref="J43" authorId="0" shapeId="6168">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579</xdr:row>
                <xdr:rowOff>9525</xdr:rowOff>
              </from>
              <to>
                <xdr:col>10</xdr:col>
                <xdr:colOff>1543050</xdr:colOff>
                <xdr:row>579</xdr:row>
                <xdr:rowOff>9525</xdr:rowOff>
              </to>
            </anchor>
          </commentPr>
        </mc:Fallback>
      </mc:AlternateContent>
    </comment>
    <comment ref="K43" authorId="0" shapeId="6169">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579</xdr:row>
                <xdr:rowOff>9525</xdr:rowOff>
              </from>
              <to>
                <xdr:col>11</xdr:col>
                <xdr:colOff>1905000</xdr:colOff>
                <xdr:row>579</xdr:row>
                <xdr:rowOff>9525</xdr:rowOff>
              </to>
            </anchor>
          </commentPr>
        </mc:Fallback>
      </mc:AlternateContent>
    </comment>
    <comment ref="L43" authorId="0" shapeId="6170">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579</xdr:row>
                <xdr:rowOff>9525</xdr:rowOff>
              </from>
              <to>
                <xdr:col>14</xdr:col>
                <xdr:colOff>142875</xdr:colOff>
                <xdr:row>579</xdr:row>
                <xdr:rowOff>9525</xdr:rowOff>
              </to>
            </anchor>
          </commentPr>
        </mc:Fallback>
      </mc:AlternateContent>
    </comment>
    <comment ref="M43" authorId="0" shapeId="6171">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579</xdr:row>
                <xdr:rowOff>9525</xdr:rowOff>
              </from>
              <to>
                <xdr:col>14</xdr:col>
                <xdr:colOff>142875</xdr:colOff>
                <xdr:row>604</xdr:row>
                <xdr:rowOff>9525</xdr:rowOff>
              </to>
            </anchor>
          </commentPr>
        </mc:Fallback>
      </mc:AlternateContent>
    </comment>
    <comment ref="F44" authorId="1" shapeId="6172">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43</xdr:row>
                <xdr:rowOff>180975</xdr:rowOff>
              </from>
              <to>
                <xdr:col>9</xdr:col>
                <xdr:colOff>1733550</xdr:colOff>
                <xdr:row>59</xdr:row>
                <xdr:rowOff>114300</xdr:rowOff>
              </to>
            </anchor>
          </commentPr>
        </mc:Fallback>
      </mc:AlternateContent>
    </comment>
    <comment ref="G54" authorId="0" shapeId="6173">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599</xdr:row>
                <xdr:rowOff>38100</xdr:rowOff>
              </from>
              <to>
                <xdr:col>8</xdr:col>
                <xdr:colOff>1381125</xdr:colOff>
                <xdr:row>599</xdr:row>
                <xdr:rowOff>38100</xdr:rowOff>
              </to>
            </anchor>
          </commentPr>
        </mc:Fallback>
      </mc:AlternateContent>
    </comment>
    <comment ref="I54" authorId="0" shapeId="6174">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599</xdr:row>
                <xdr:rowOff>38100</xdr:rowOff>
              </from>
              <to>
                <xdr:col>9</xdr:col>
                <xdr:colOff>923925</xdr:colOff>
                <xdr:row>603</xdr:row>
                <xdr:rowOff>66675</xdr:rowOff>
              </to>
            </anchor>
          </commentPr>
        </mc:Fallback>
      </mc:AlternateContent>
    </comment>
    <comment ref="J54" authorId="0" shapeId="6175">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599</xdr:row>
                <xdr:rowOff>38100</xdr:rowOff>
              </from>
              <to>
                <xdr:col>10</xdr:col>
                <xdr:colOff>1543050</xdr:colOff>
                <xdr:row>599</xdr:row>
                <xdr:rowOff>38100</xdr:rowOff>
              </to>
            </anchor>
          </commentPr>
        </mc:Fallback>
      </mc:AlternateContent>
    </comment>
    <comment ref="K54" authorId="0" shapeId="6176">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599</xdr:row>
                <xdr:rowOff>38100</xdr:rowOff>
              </from>
              <to>
                <xdr:col>11</xdr:col>
                <xdr:colOff>1905000</xdr:colOff>
                <xdr:row>599</xdr:row>
                <xdr:rowOff>38100</xdr:rowOff>
              </to>
            </anchor>
          </commentPr>
        </mc:Fallback>
      </mc:AlternateContent>
    </comment>
    <comment ref="L54" authorId="0" shapeId="6177">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599</xdr:row>
                <xdr:rowOff>38100</xdr:rowOff>
              </from>
              <to>
                <xdr:col>14</xdr:col>
                <xdr:colOff>142875</xdr:colOff>
                <xdr:row>599</xdr:row>
                <xdr:rowOff>38100</xdr:rowOff>
              </to>
            </anchor>
          </commentPr>
        </mc:Fallback>
      </mc:AlternateContent>
    </comment>
    <comment ref="M54" authorId="0" shapeId="6178">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599</xdr:row>
                <xdr:rowOff>38100</xdr:rowOff>
              </from>
              <to>
                <xdr:col>14</xdr:col>
                <xdr:colOff>142875</xdr:colOff>
                <xdr:row>603</xdr:row>
                <xdr:rowOff>66675</xdr:rowOff>
              </to>
            </anchor>
          </commentPr>
        </mc:Fallback>
      </mc:AlternateContent>
    </comment>
    <comment ref="F55" authorId="1" shapeId="6179">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54</xdr:row>
                <xdr:rowOff>180975</xdr:rowOff>
              </from>
              <to>
                <xdr:col>9</xdr:col>
                <xdr:colOff>1733550</xdr:colOff>
                <xdr:row>65</xdr:row>
                <xdr:rowOff>704850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authors>
    <author>Natalia Irina Vanegas Pinzón</author>
    <author>Portatil</author>
    <author>Mely lopez</author>
  </authors>
  <commentList>
    <comment ref="A8" authorId="0" shapeId="7169">
      <text>
        <r>
          <rPr>
            <b/>
            <sz val="9"/>
            <color indexed="81"/>
            <rFont val="Tahoma"/>
            <family val="2"/>
          </rPr>
          <t>(En caso de nuevas versiones por favor diligencie la justificación y los cambios frente a la versión anterior)</t>
        </r>
      </text>
      <mc:AlternateContent xmlns:mc="http://schemas.openxmlformats.org/markup-compatibility/2006">
        <mc:Choice Requires="v"/>
        <mc:Fallback>
          <commentPr defaultSize="0" autoFill="0" autoLine="0">
            <anchor>
              <from>
                <xdr:col>1</xdr:col>
                <xdr:colOff>152400</xdr:colOff>
                <xdr:row>10</xdr:row>
                <xdr:rowOff>76200</xdr:rowOff>
              </from>
              <to>
                <xdr:col>3</xdr:col>
                <xdr:colOff>971550</xdr:colOff>
                <xdr:row>10</xdr:row>
                <xdr:rowOff>666750</xdr:rowOff>
              </to>
            </anchor>
          </commentPr>
        </mc:Fallback>
      </mc:AlternateContent>
    </comment>
    <comment ref="Q12" authorId="0" shapeId="7170">
      <text>
        <r>
          <rPr>
            <b/>
            <sz val="9"/>
            <color indexed="81"/>
            <rFont val="Tahoma"/>
            <family val="2"/>
          </rPr>
          <t>En los riesgos de corrupción no se acepta la opción de asumir.</t>
        </r>
      </text>
      <mc:AlternateContent xmlns:mc="http://schemas.openxmlformats.org/markup-compatibility/2006">
        <mc:Choice Requires="v"/>
        <mc:Fallback>
          <commentPr defaultSize="0" autoFill="0" autoLine="0">
            <anchor>
              <from>
                <xdr:col>11</xdr:col>
                <xdr:colOff>904875</xdr:colOff>
                <xdr:row>11</xdr:row>
                <xdr:rowOff>733425</xdr:rowOff>
              </from>
              <to>
                <xdr:col>14</xdr:col>
                <xdr:colOff>0</xdr:colOff>
                <xdr:row>11</xdr:row>
                <xdr:rowOff>733425</xdr:rowOff>
              </to>
            </anchor>
          </commentPr>
        </mc:Fallback>
      </mc:AlternateContent>
    </comment>
    <comment ref="R12" authorId="1" shapeId="7171">
      <text>
        <r>
          <rPr>
            <b/>
            <sz val="9"/>
            <color indexed="81"/>
            <rFont val="Tahoma"/>
            <family val="2"/>
          </rPr>
          <t>Deben ir numeradas.
Es importante definir actividades para fortalecer los controles; así como, actividades o controles para cada una de las causas.</t>
        </r>
      </text>
      <mc:AlternateContent xmlns:mc="http://schemas.openxmlformats.org/markup-compatibility/2006">
        <mc:Choice Requires="v"/>
        <mc:Fallback>
          <commentPr defaultSize="0" autoFill="0" autoLine="0">
            <anchor>
              <from>
                <xdr:col>17</xdr:col>
                <xdr:colOff>3667125</xdr:colOff>
                <xdr:row>11</xdr:row>
                <xdr:rowOff>733425</xdr:rowOff>
              </from>
              <to>
                <xdr:col>18</xdr:col>
                <xdr:colOff>2133600</xdr:colOff>
                <xdr:row>11</xdr:row>
                <xdr:rowOff>733425</xdr:rowOff>
              </to>
            </anchor>
          </commentPr>
        </mc:Fallback>
      </mc:AlternateContent>
    </comment>
    <comment ref="V12" authorId="1" shapeId="7172">
      <text>
        <r>
          <rPr>
            <b/>
            <sz val="9"/>
            <color indexed="81"/>
            <rFont val="Tahoma"/>
            <family val="2"/>
          </rPr>
          <t>Durante vigencia.</t>
        </r>
      </text>
      <mc:AlternateContent xmlns:mc="http://schemas.openxmlformats.org/markup-compatibility/2006">
        <mc:Choice Requires="v"/>
        <mc:Fallback>
          <commentPr defaultSize="0" autoFill="0" autoLine="0">
            <anchor>
              <from>
                <xdr:col>21</xdr:col>
                <xdr:colOff>238125</xdr:colOff>
                <xdr:row>11</xdr:row>
                <xdr:rowOff>733425</xdr:rowOff>
              </from>
              <to>
                <xdr:col>21</xdr:col>
                <xdr:colOff>238125</xdr:colOff>
                <xdr:row>11</xdr:row>
                <xdr:rowOff>733425</xdr:rowOff>
              </to>
            </anchor>
          </commentPr>
        </mc:Fallback>
      </mc:AlternateContent>
    </comment>
    <comment ref="W12" authorId="0" shapeId="7173">
      <text>
        <r>
          <rPr>
            <b/>
            <sz val="9"/>
            <color indexed="81"/>
            <rFont val="Tahoma"/>
            <family val="2"/>
          </rPr>
          <t>Deben ir numeradas y representar el avance según cada actividad programada.</t>
        </r>
      </text>
      <mc:AlternateContent xmlns:mc="http://schemas.openxmlformats.org/markup-compatibility/2006">
        <mc:Choice Requires="v"/>
        <mc:Fallback>
          <commentPr defaultSize="0" autoFill="0" autoLine="0">
            <anchor>
              <from>
                <xdr:col>23</xdr:col>
                <xdr:colOff>495300</xdr:colOff>
                <xdr:row>11</xdr:row>
                <xdr:rowOff>361950</xdr:rowOff>
              </from>
              <to>
                <xdr:col>26</xdr:col>
                <xdr:colOff>228600</xdr:colOff>
                <xdr:row>11</xdr:row>
                <xdr:rowOff>1447800</xdr:rowOff>
              </to>
            </anchor>
          </commentPr>
        </mc:Fallback>
      </mc:AlternateContent>
    </comment>
    <comment ref="X12" authorId="0" shapeId="7174">
      <text>
        <r>
          <rPr>
            <b/>
            <sz val="9"/>
            <color indexed="81"/>
            <rFont val="Tahoma"/>
            <family val="2"/>
          </rPr>
          <t>Según la numeración de cada actividad.</t>
        </r>
      </text>
      <mc:AlternateContent xmlns:mc="http://schemas.openxmlformats.org/markup-compatibility/2006">
        <mc:Choice Requires="v"/>
        <mc:Fallback>
          <commentPr defaultSize="0" autoFill="0" autoLine="0">
            <anchor>
              <from>
                <xdr:col>23</xdr:col>
                <xdr:colOff>495300</xdr:colOff>
                <xdr:row>11</xdr:row>
                <xdr:rowOff>361950</xdr:rowOff>
              </from>
              <to>
                <xdr:col>28</xdr:col>
                <xdr:colOff>1609725</xdr:colOff>
                <xdr:row>11</xdr:row>
                <xdr:rowOff>1228725</xdr:rowOff>
              </to>
            </anchor>
          </commentPr>
        </mc:Fallback>
      </mc:AlternateContent>
    </comment>
    <comment ref="B13" authorId="2" shapeId="7175">
      <text>
        <r>
          <rPr>
            <b/>
            <sz val="9"/>
            <color indexed="81"/>
            <rFont val="Tahoma"/>
            <charset val="1"/>
          </rPr>
          <t>Mely lopez:</t>
        </r>
        <r>
          <rPr>
            <sz val="9"/>
            <color indexed="81"/>
            <rFont val="Tahoma"/>
            <charset val="1"/>
          </rPr>
          <t xml:space="preserve">
El objetivo ni el nombre del proceso se pueden modificar.</t>
        </r>
      </text>
      <mc:AlternateContent xmlns:mc="http://schemas.openxmlformats.org/markup-compatibility/2006">
        <mc:Choice Requires="v"/>
        <mc:Fallback>
          <commentPr defaultSize="0" autoFill="0" autoLine="0">
            <anchor>
              <from>
                <xdr:col>2</xdr:col>
                <xdr:colOff>95250</xdr:colOff>
                <xdr:row>11</xdr:row>
                <xdr:rowOff>2447925</xdr:rowOff>
              </from>
              <to>
                <xdr:col>3</xdr:col>
                <xdr:colOff>438150</xdr:colOff>
                <xdr:row>12</xdr:row>
                <xdr:rowOff>714375</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authors>
    <author>USER</author>
  </authors>
  <commentList>
    <comment ref="B7" authorId="0" shapeId="8193">
      <text>
        <r>
          <rPr>
            <b/>
            <sz val="9"/>
            <color indexed="81"/>
            <rFont val="Tahoma"/>
            <family val="2"/>
          </rPr>
          <t>Describa los activos con criticidad alta detallados en la matriz de activos de información.</t>
        </r>
      </text>
      <mc:AlternateContent xmlns:mc="http://schemas.openxmlformats.org/markup-compatibility/2006">
        <mc:Choice Requires="v"/>
        <mc:Fallback>
          <commentPr defaultSize="0" autoFill="0" autoLine="0">
            <anchor>
              <from>
                <xdr:col>2</xdr:col>
                <xdr:colOff>142875</xdr:colOff>
                <xdr:row>5</xdr:row>
                <xdr:rowOff>95250</xdr:rowOff>
              </from>
              <to>
                <xdr:col>8</xdr:col>
                <xdr:colOff>266700</xdr:colOff>
                <xdr:row>9</xdr:row>
                <xdr:rowOff>85725</xdr:rowOff>
              </to>
            </anchor>
          </commentPr>
        </mc:Fallback>
      </mc:AlternateContent>
    </comment>
  </commentList>
</comments>
</file>

<file path=xl/sharedStrings.xml><?xml version="1.0" encoding="utf-8"?>
<sst xmlns="http://purl.oclc.org/ooxml/spreadsheetml/main" count="2014" uniqueCount="1031">
  <si>
    <t>OBJETIVO DEL PROCESO</t>
  </si>
  <si>
    <t>IDENTIFICACIÓN DEL RIESGO</t>
  </si>
  <si>
    <t>No</t>
  </si>
  <si>
    <t>RIESGO</t>
  </si>
  <si>
    <t>Descriptor</t>
  </si>
  <si>
    <t>Descripción</t>
  </si>
  <si>
    <t>Frecuencia</t>
  </si>
  <si>
    <t>Casi Seguro</t>
  </si>
  <si>
    <t xml:space="preserve">Se espera que el evento ocurra en la mayoría de las circunstancias </t>
  </si>
  <si>
    <t>Mas de 1 vez al año.</t>
  </si>
  <si>
    <t>Probable</t>
  </si>
  <si>
    <t>Es viable que el evento ocurra en la mayoría de las circunstancias</t>
  </si>
  <si>
    <t>Al menos 1 vez en el último año.</t>
  </si>
  <si>
    <t>Posible</t>
  </si>
  <si>
    <t>El evento podría ocurrir en algún momento</t>
  </si>
  <si>
    <t>Al menos 1 vez en los últimos 2 años.</t>
  </si>
  <si>
    <t>Improbable</t>
  </si>
  <si>
    <t>El evento puede ocurrir solo en algún momento</t>
  </si>
  <si>
    <t>Al menos 1 vez en los últimos 5 años.</t>
  </si>
  <si>
    <t>Raro</t>
  </si>
  <si>
    <t>El evento puede ocurrir solo en circunstancias excepcionales (poco comunes o anormales)</t>
  </si>
  <si>
    <t>No se ha presentado en los últimos 5 años.</t>
  </si>
  <si>
    <t>CATASTRÓFICO</t>
  </si>
  <si>
    <t>MAYOR</t>
  </si>
  <si>
    <t>MODERADO</t>
  </si>
  <si>
    <t>MENOR</t>
  </si>
  <si>
    <t>INSIGNIFICANTE</t>
  </si>
  <si>
    <t>¿Ocasionar lesiones físicas o pérdida de vidas humanas?</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</si>
  <si>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</si>
  <si>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</si>
  <si>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</si>
  <si>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</si>
  <si>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</si>
  <si>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</si>
  <si>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</si>
  <si>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</si>
  <si>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</si>
  <si>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</si>
  <si>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</si>
  <si>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</si>
  <si>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</si>
  <si>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</si>
  <si>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</si>
  <si>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¿Afectar la imagen regional?</t>
  </si>
  <si>
    <t>¿Afectar la imagen nacional?</t>
  </si>
  <si>
    <t>¿Genera daño ambiental?</t>
  </si>
  <si>
    <t>Afirmativamente de 1 a 5 preguntas genera medianas consecuencias sobre la entidad</t>
  </si>
  <si>
    <t>Afirmativamente de 6 a 11 preguntas genera altas consecuencias sobre la entidad</t>
  </si>
  <si>
    <t>Afirmativamente de 12 a 19 preguntas genera desastrozas consecuencias sobre la entidad</t>
  </si>
  <si>
    <t>PROBABILIDAD</t>
  </si>
  <si>
    <t>IMPACTO</t>
  </si>
  <si>
    <t>RIESGO INHERENTE</t>
  </si>
  <si>
    <t>MAPA DE CALOR (RIESGO INHERENTE) - Sin controles</t>
  </si>
  <si>
    <t>PROBABILIDAD DE OCURRENCIA</t>
  </si>
  <si>
    <t>Insignificante</t>
  </si>
  <si>
    <t>Menor</t>
  </si>
  <si>
    <t>Moderado</t>
  </si>
  <si>
    <t>Mayor</t>
  </si>
  <si>
    <t>Catastrofico</t>
  </si>
  <si>
    <t>A</t>
  </si>
  <si>
    <t>E</t>
  </si>
  <si>
    <t>M</t>
  </si>
  <si>
    <t>B</t>
  </si>
  <si>
    <t>Nivel de Riesgo</t>
  </si>
  <si>
    <t>Extremo</t>
  </si>
  <si>
    <t>Alto</t>
  </si>
  <si>
    <t>Bajo</t>
  </si>
  <si>
    <t>RARO</t>
  </si>
  <si>
    <t>BAJO</t>
  </si>
  <si>
    <t xml:space="preserve">RARO </t>
  </si>
  <si>
    <t>ALTO</t>
  </si>
  <si>
    <t>CATASTROFICO</t>
  </si>
  <si>
    <t>IMPROBABLE</t>
  </si>
  <si>
    <t>EXTREMO</t>
  </si>
  <si>
    <t>POSIBLE</t>
  </si>
  <si>
    <t>PROBABLE</t>
  </si>
  <si>
    <t>CASI SEGURO</t>
  </si>
  <si>
    <t>1. Responsable</t>
  </si>
  <si>
    <t>¿Existe un responsable asignado a la ejecución del control?</t>
  </si>
  <si>
    <t>¿El responsable tiene la autoridad y adecuada segregación de funciones en la ejecución del control?</t>
  </si>
  <si>
    <t>2. Periodicidad</t>
  </si>
  <si>
    <t>¿ La oportunidad en que se ejecuta el control ayuda a prevenir la mitigación del riesgo o a detectar la materialización del riesgo de manera oportuna?</t>
  </si>
  <si>
    <t>3. Propósito</t>
  </si>
  <si>
    <t>¿Las actividades que se desarrollan en el control realmente buscan por si sola prevenir o detectar las causas que pueden dar origen al riesgo, ejemplo Verificar, Validar Cotejar, Comparar, Revisar, etc.?</t>
  </si>
  <si>
    <t>4. Como se realiza la
actividad de control</t>
  </si>
  <si>
    <t>¿La fuente de información que se utiliza en el desarrollo del control es información confiable que permita mitigar el riesgo?</t>
  </si>
  <si>
    <t>5. Que pasa con las
observaciones o
desviaciones</t>
  </si>
  <si>
    <t>¿Las observaciones, desviaciones o diferencias identificadas como resultados de la ejecución del control son investigadas y resueltas de manera oportuna?</t>
  </si>
  <si>
    <t>6. Evidencia de la
Ejecución del Control</t>
  </si>
  <si>
    <t>¿Se deja evidencia o rastro de la ejecución del control, que permita a cualquier tercero con la evidencia, llegar a la misma conclusión?</t>
  </si>
  <si>
    <t>Resultados de la Evaluación del DISEÑO del control</t>
  </si>
  <si>
    <t>Rango de Calificación del DISEÑO</t>
  </si>
  <si>
    <t>Resultado - Peso en la evaluación del
DISEÑO del Control</t>
  </si>
  <si>
    <t>FUERTE</t>
  </si>
  <si>
    <t>Calificación entre 96 y 100</t>
  </si>
  <si>
    <t>Calificación entre 86 y 95</t>
  </si>
  <si>
    <t>DEBIL</t>
  </si>
  <si>
    <t>Calificación entre 0 y 85</t>
  </si>
  <si>
    <t>Resultados de la Evaluación de la EJECUCIÓN del control</t>
  </si>
  <si>
    <t xml:space="preserve">FUERTE </t>
  </si>
  <si>
    <t>El control se ejecuta de manera consistente por parte del responsable.</t>
  </si>
  <si>
    <t>El control se ejecuta algunas veces por parte del responsable.</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</si>
  <si>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</si>
  <si>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</si>
  <si>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</si>
  <si>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</si>
  <si>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</si>
  <si>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</si>
  <si>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</si>
  <si>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</si>
  <si>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</si>
  <si>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</si>
  <si>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NO</t>
  </si>
  <si>
    <t>Moderado ( Algunas veces)</t>
  </si>
  <si>
    <t>Fuerte + Moderado = Moderado</t>
  </si>
  <si>
    <t>FUERTEMODERADO</t>
  </si>
  <si>
    <t>SI</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</si>
  <si>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</si>
  <si>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</si>
  <si>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</si>
  <si>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</si>
  <si>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</si>
  <si>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</si>
  <si>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</si>
  <si>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</si>
  <si>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</si>
  <si>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</si>
  <si>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</si>
  <si>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</si>
  <si>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</si>
  <si>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</si>
  <si>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</si>
  <si>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</si>
  <si>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</si>
  <si>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NOMBRE DEL CONTROL</t>
  </si>
  <si>
    <t>TIPO DE CONTROL</t>
  </si>
  <si>
    <t>SOLIDEZ INDIVIDUAL DEL CONTROL</t>
  </si>
  <si>
    <t>SOLIDEZ DEL CONJUNTO DE CONTROLES</t>
  </si>
  <si>
    <t>Controles que ayudan a disminuir la probabilidad</t>
  </si>
  <si>
    <t>RIESGO RESIDUAL</t>
  </si>
  <si>
    <t>MAPA DE CALOR (RIESGO RESIDUAL)</t>
  </si>
  <si>
    <t>CORRUPCION</t>
  </si>
  <si>
    <t>Resultados de los posibles desplazamientos de la probabilidad y del impacto de los riesgos</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</si>
  <si>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</si>
  <si>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</si>
  <si>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</si>
  <si>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</si>
  <si>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</si>
  <si>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</si>
  <si>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</si>
  <si>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</si>
  <si>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</si>
  <si>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</si>
  <si>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</si>
  <si>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 xml:space="preserve">IDENTIFICACIÓN DEL RIESGO </t>
  </si>
  <si>
    <t>TRATAMIENTO DEL RIESGO</t>
  </si>
  <si>
    <t>PROCESO</t>
  </si>
  <si>
    <t xml:space="preserve">CAUSAS </t>
  </si>
  <si>
    <t>CONTROLES</t>
  </si>
  <si>
    <t>RECURSOS</t>
  </si>
  <si>
    <t>RESPONSABLES</t>
  </si>
  <si>
    <t>FECHA LÍMITE DE IMPLEMENTACIÓN</t>
  </si>
  <si>
    <t>MATERIALIZACIÓN DEL RIESGO</t>
  </si>
  <si>
    <t>AVANCE</t>
  </si>
  <si>
    <t>I TRIM</t>
  </si>
  <si>
    <t>II TRIM</t>
  </si>
  <si>
    <t>III TRIM</t>
  </si>
  <si>
    <t>IV TRIM</t>
  </si>
  <si>
    <t>CONSECUENCIAS</t>
  </si>
  <si>
    <t>PREGUNTA
Si el riesgo de corrupción se materializa podría:</t>
  </si>
  <si>
    <t>EVALUACIÓN DEL DISEÑO</t>
  </si>
  <si>
    <t>VALORACIÓN DEL DISEÑO</t>
  </si>
  <si>
    <t>RIESGO:</t>
  </si>
  <si>
    <r>
      <t xml:space="preserve">VALORACIÓN DE LA EJECUCIÓN
</t>
    </r>
    <r>
      <rPr>
        <sz val="11"/>
        <color theme="0"/>
        <rFont val="Calibri"/>
        <family val="2"/>
        <scheme val="minor"/>
      </rPr>
      <t xml:space="preserve">
FUERTE: El control se ejecuta de manera consistente por parte del responsable.
MODERADO:  El control se ejecuta algunas veces por parte del responsable.
DÉBIL: El control no se ejecuta por parte del responsable.</t>
    </r>
  </si>
  <si>
    <t>Resultado - Peso en la evaluación de la EJECUCIÓN del Control</t>
  </si>
  <si>
    <t>Rango de Calificación de la EJECUCIÓN</t>
  </si>
  <si>
    <t>SI SE RESPONDE AFIRMATIVAMENTE LA PREGUNTA Nª 16 ES IMPACTO ES "CATASTROFICO"</t>
  </si>
  <si>
    <r>
      <t xml:space="preserve">DESCRIPCIÓN DEL CONTROL
</t>
    </r>
    <r>
      <rPr>
        <b/>
        <sz val="10"/>
        <color theme="0"/>
        <rFont val="Calibri"/>
        <family val="2"/>
        <scheme val="minor"/>
      </rPr>
      <t>La descripción debe incorporar los criterios de evaluación del control:
1. Responsable.
2. Periodicidad.
3. Propósito
4. Cómo se realiza la actividad de control
5. Qué pasa con ls observaciones o desviaciones
6. Evidencia de la ejecución del control</t>
    </r>
  </si>
  <si>
    <t>Seleccione"SI" en el caso que aplique, de lo contrario deje el espacio en blanco</t>
  </si>
  <si>
    <t>RESPONSABLE DEL CONTROL</t>
  </si>
  <si>
    <t>CÓDIGO</t>
  </si>
  <si>
    <t>Controles que ayudan a disminuir la probabilidad-impacto</t>
  </si>
  <si>
    <t>CAUSAS</t>
  </si>
  <si>
    <t>SEGUIMIENTO PMR</t>
  </si>
  <si>
    <t>MATRIZ DE RIESGOS DE CORRUPCIÓN</t>
  </si>
  <si>
    <t>Vigencia</t>
  </si>
  <si>
    <t>Versión</t>
  </si>
  <si>
    <t>CRITERIOS PARA CALIFICAR LA PROBABILIDAD</t>
  </si>
  <si>
    <t>CRITERIOS PARA CALIFICAR EL IMPACTO</t>
  </si>
  <si>
    <t>Descripción del cambio</t>
  </si>
  <si>
    <t xml:space="preserve">ACTIVIDADES </t>
  </si>
  <si>
    <t>VALORACIÓN DEL RIESGO - ANÁLISIS DE RIESGO INHERENTE</t>
  </si>
  <si>
    <t>EVALUACIÓN DEL RIESGO - VALORACIÓN DE LOS CONTROLES</t>
  </si>
  <si>
    <t>EVALUACIÓN DEL RIESGO</t>
  </si>
  <si>
    <t>PLAN DE TRATAMIENTO O MANEJO DE RIESGOS -PMR</t>
  </si>
  <si>
    <t>SOPORTE
(Por actividad)</t>
  </si>
  <si>
    <t>Fecha de ocurrencia</t>
  </si>
  <si>
    <t xml:space="preserve">Acciones de tratamiento implementadas </t>
  </si>
  <si>
    <t>Eventos o situaciones que evidencia la  materialización</t>
  </si>
  <si>
    <t>Controles</t>
  </si>
  <si>
    <t>REPORTE</t>
  </si>
  <si>
    <t>OBJETIVO ESTRATÉGICO</t>
  </si>
  <si>
    <t>EVALUACIÓN  DEL RIESGO  - NIVEL DE RIESGO RESIDUAL</t>
  </si>
  <si>
    <t>Controles preventivos y detectivos afectan la PROBABILIDAD</t>
  </si>
  <si>
    <t>Controles correctivos afectan el IMPACTO</t>
  </si>
  <si>
    <t>MONITOREO INDICADOR CLAVE DE RIESGO</t>
  </si>
  <si>
    <t>ZONA DE RIESGO INHERENTE</t>
  </si>
  <si>
    <t>Tipo</t>
  </si>
  <si>
    <t>Implementación</t>
  </si>
  <si>
    <t>CALIFICACIÓN</t>
  </si>
  <si>
    <t>Documentación</t>
  </si>
  <si>
    <t>Evidencia</t>
  </si>
  <si>
    <t>DESCRIPCIÓN DEL CONTROL
Responsable + Acción + Complemento</t>
  </si>
  <si>
    <t>Probabilidad Residual Final</t>
  </si>
  <si>
    <t>Impacto Residual Final</t>
  </si>
  <si>
    <t>ACTIVIDADES</t>
  </si>
  <si>
    <t>Direccionamiento Estratégico</t>
  </si>
  <si>
    <t>Procesos</t>
  </si>
  <si>
    <t>Ejecución y administración de procesos</t>
  </si>
  <si>
    <t>Estratégico</t>
  </si>
  <si>
    <t>Media</t>
  </si>
  <si>
    <t>Catastrófico</t>
  </si>
  <si>
    <t>Preventivo</t>
  </si>
  <si>
    <t>Automático</t>
  </si>
  <si>
    <t>Documentado</t>
  </si>
  <si>
    <t>Continua</t>
  </si>
  <si>
    <t>Con registro</t>
  </si>
  <si>
    <t>Reducir (mitigar)</t>
  </si>
  <si>
    <t>Árbol de problemas</t>
  </si>
  <si>
    <t>Efecto 
Impacto (DAFP)</t>
  </si>
  <si>
    <t>Efecto directo
Consecuencias
Causa inmediata (DAFP)</t>
  </si>
  <si>
    <t>Causas</t>
  </si>
  <si>
    <t>Sub causas (desagregadas)
- indicativas -</t>
  </si>
  <si>
    <t>Económico</t>
  </si>
  <si>
    <t>Reputacional</t>
  </si>
  <si>
    <t>Tabla Criterios para definir el nivel de Probabilidad Gestión - Seguridad de la información</t>
  </si>
  <si>
    <t>Matriz de calor (niveles de severidad del riesgo)</t>
  </si>
  <si>
    <t>Frecuencia de la Actividad</t>
  </si>
  <si>
    <t>Probabilidad</t>
  </si>
  <si>
    <t>Muy Baja</t>
  </si>
  <si>
    <t>Baja</t>
  </si>
  <si>
    <t>Alta</t>
  </si>
  <si>
    <t>Muy Alta</t>
  </si>
  <si>
    <t>Tabla Criterios para definir el nivel de Impacto Gestión - Seguridad de la información</t>
  </si>
  <si>
    <t>Afectación Económica (o presupuestal)</t>
  </si>
  <si>
    <t>Pérdida Reputacional</t>
  </si>
  <si>
    <t>Impacto</t>
  </si>
  <si>
    <t>Leve</t>
  </si>
  <si>
    <t>El riesgo afecta la imagen de alguna área de la organización</t>
  </si>
  <si>
    <t>El riesgo afecta la imagen de la entidad con algunos usuarios de relevancia frente al logro de los objetivos</t>
  </si>
  <si>
    <t xml:space="preserve">Entre 100 y 500 SMLMV </t>
  </si>
  <si>
    <t>El riesgo afecta la imagen de la entidad a nivel nacional, con efecto publicitarios sostenible a nivel país</t>
  </si>
  <si>
    <t>Tabla Atributos de para el diseño del control</t>
  </si>
  <si>
    <t>Características</t>
  </si>
  <si>
    <t>Peso</t>
  </si>
  <si>
    <t>Atributos de Eficiencia</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</si>
  <si>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</si>
  <si>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</si>
  <si>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</si>
  <si>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</si>
  <si>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</si>
  <si>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</si>
  <si>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</si>
  <si>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</si>
  <si>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</si>
  <si>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</si>
  <si>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</si>
  <si>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</si>
  <si>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</si>
  <si>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</si>
  <si>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</si>
  <si>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</si>
  <si>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</si>
  <si>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</si>
  <si>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</si>
  <si>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t>ÁREAS DE IMPACTO</t>
  </si>
  <si>
    <t>TRIMESTRE</t>
  </si>
  <si>
    <t>Económica</t>
  </si>
  <si>
    <t>CLASIFICACIÓN DEL RIESGO</t>
  </si>
  <si>
    <t>FACTOR DE RIESGO</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</si>
  <si>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</si>
  <si>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</si>
  <si>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</si>
  <si>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</si>
  <si>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</si>
  <si>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</si>
  <si>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</si>
  <si>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</si>
  <si>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</si>
  <si>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</si>
  <si>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</si>
  <si>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</si>
  <si>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</si>
  <si>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</si>
  <si>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</si>
  <si>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</si>
  <si>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</si>
  <si>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</si>
  <si>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</si>
  <si>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</si>
  <si>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</si>
  <si>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</si>
  <si>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</si>
  <si>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</si>
  <si>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</si>
  <si>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</si>
  <si>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El control deja un registro permite evidencia la ejecución del control.</t>
  </si>
  <si>
    <t>Sin registro</t>
  </si>
  <si>
    <t xml:space="preserve">El control no deja registro de la ejecución del control. </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</si>
  <si>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</si>
  <si>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</si>
  <si>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</si>
  <si>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Aceptar</t>
  </si>
  <si>
    <t>Asumir el riesgo conociendo los efectos de su posible materialización.</t>
  </si>
  <si>
    <t>Evitar</t>
  </si>
  <si>
    <t>No asumir la actividad que genera el riesgo.</t>
  </si>
  <si>
    <t>TIPO DE CONTROLES</t>
  </si>
  <si>
    <t>IDENTIFICACIÓN DEL CONTEXTO</t>
  </si>
  <si>
    <t>CONTEXTO EXTERNO</t>
  </si>
  <si>
    <t>Factores del contexto</t>
  </si>
  <si>
    <t>A - AMENAZAS (factores negativos externos)</t>
  </si>
  <si>
    <t>O - OPORTUNIDADES (factores positivos externos)</t>
  </si>
  <si>
    <t>CONTEXTO INTERNO</t>
  </si>
  <si>
    <t>D - DEBILIDADES (factores negativos internos)</t>
  </si>
  <si>
    <t>F - FORTALEZAS (factores positivos internos)</t>
  </si>
  <si>
    <t>CONTEXTO INSUMO PARA LA MATRIZ DE RIESGOS</t>
  </si>
  <si>
    <t>Funcionamiento</t>
  </si>
  <si>
    <t>Inversión</t>
  </si>
  <si>
    <t>ZONA RIESGO INHERENTE</t>
  </si>
  <si>
    <t xml:space="preserve"> META E INDICADOR</t>
  </si>
  <si>
    <t>ANEXO C ISO27005:2009</t>
  </si>
  <si>
    <t>EJEMPLOS DE AMENAZAS COMUNES</t>
  </si>
  <si>
    <t xml:space="preserve"> Amenazas</t>
  </si>
  <si>
    <t>Origen</t>
  </si>
  <si>
    <t>Daño físico</t>
  </si>
  <si>
    <t>Fuego</t>
  </si>
  <si>
    <t>A, D, E</t>
  </si>
  <si>
    <t>Daño por agua</t>
  </si>
  <si>
    <t>Contaminación</t>
  </si>
  <si>
    <t>Accidente importante</t>
  </si>
  <si>
    <t>Destrucción del equipo o los medios</t>
  </si>
  <si>
    <t>Polvo, corrosión, congelamiento</t>
  </si>
  <si>
    <t>Eventos naturales</t>
  </si>
  <si>
    <t>Fenómenos climáticos</t>
  </si>
  <si>
    <t>Fenómenos sísmicos</t>
  </si>
  <si>
    <t>Fenómenos volcánicos</t>
  </si>
  <si>
    <t>Fenómenos meteorológicos</t>
  </si>
  <si>
    <t>Inundación</t>
  </si>
  <si>
    <t>Pérdida de los servicios esenciales</t>
  </si>
  <si>
    <t>Falla en el sistema de suministro de agua o de aire acondicionado</t>
  </si>
  <si>
    <t>A, D</t>
  </si>
  <si>
    <t>Pérdida de suministro de energía</t>
  </si>
  <si>
    <t>Falla en el equipo de telecomunicaciones</t>
  </si>
  <si>
    <t>Perturbación debida a la radiación</t>
  </si>
  <si>
    <t>Radiación electromagnética</t>
  </si>
  <si>
    <t>Radiación térmica</t>
  </si>
  <si>
    <t>Impulsos electromagnéticos</t>
  </si>
  <si>
    <t>Compromiso de la información</t>
  </si>
  <si>
    <t>Interceptación de señales de interferencia comprometedoras</t>
  </si>
  <si>
    <t>D</t>
  </si>
  <si>
    <t>Espionaje remoto</t>
  </si>
  <si>
    <t>Escucha encubierta</t>
  </si>
  <si>
    <t>Hurto de medios o documentos</t>
  </si>
  <si>
    <t>Hurto de equipo</t>
  </si>
  <si>
    <t>Recuperación de medios reciclados o desechados</t>
  </si>
  <si>
    <t>Divulgación</t>
  </si>
  <si>
    <t>Datos provenientes de fuentes no confiables</t>
  </si>
  <si>
    <t>Manipulación con hardware</t>
  </si>
  <si>
    <t>Manipulación con software</t>
  </si>
  <si>
    <t>Detección de la posición</t>
  </si>
  <si>
    <t>Fallas técnicas</t>
  </si>
  <si>
    <t>Falla del equipo A</t>
  </si>
  <si>
    <t>Mal funcionamiento del equipo A</t>
  </si>
  <si>
    <t>Saturación del sistema de información A, D</t>
  </si>
  <si>
    <t>Mal funcionamiento del software A</t>
  </si>
  <si>
    <t>Incumplimiento en el mantenimiento del sistema de información</t>
  </si>
  <si>
    <t>Acciones no autorizadas</t>
  </si>
  <si>
    <t>Uso no autorizado del equipo</t>
  </si>
  <si>
    <t>Copia fraudulenta del software</t>
  </si>
  <si>
    <t>Uso de software falso o copiado</t>
  </si>
  <si>
    <t>Corrupción de los datos</t>
  </si>
  <si>
    <t>Procesamiento ilegal de los datos</t>
  </si>
  <si>
    <t>Compromiso de las funciones</t>
  </si>
  <si>
    <t>Error en el uso</t>
  </si>
  <si>
    <t>Abuso de derechos</t>
  </si>
  <si>
    <t>Falsificación de derechos</t>
  </si>
  <si>
    <t>Negación de acciones</t>
  </si>
  <si>
    <t>Incumplimiento en la disponibilidad del personal</t>
  </si>
  <si>
    <t>Datos personales</t>
  </si>
  <si>
    <t xml:space="preserve">Modificación o alteración no autorizada de datos personales </t>
  </si>
  <si>
    <t>Pérdida o borrado de datos personales</t>
  </si>
  <si>
    <t>Acceso no autorizado a los datos personales</t>
  </si>
  <si>
    <t>Ausencia de procedimientos para el ejercicio de derechos</t>
  </si>
  <si>
    <t>Corrupción de datos</t>
  </si>
  <si>
    <t>Tratamiento de datos personales no autorizado</t>
  </si>
  <si>
    <t>Recuperación de medios o documentos desechados o reciclados</t>
  </si>
  <si>
    <t>Robo de medios o documentos</t>
  </si>
  <si>
    <t>Pérdida, destrucción, acceso o uso no autorizado</t>
  </si>
  <si>
    <t>Alteración de documentos</t>
  </si>
  <si>
    <t>Ausencia de legitimidad para el tratamiento de los datos personales</t>
  </si>
  <si>
    <t>Tratamiento ilícito de datos personales</t>
  </si>
  <si>
    <r>
      <rPr>
        <b/>
        <sz val="11"/>
        <color indexed="8"/>
        <rFont val="Calibri"/>
        <family val="2"/>
      </rPr>
      <t xml:space="preserve">D </t>
    </r>
    <r>
      <rPr>
        <sz val="11"/>
        <color indexed="8"/>
        <rFont val="Calibri"/>
        <family val="2"/>
      </rPr>
      <t xml:space="preserve">(deliberadas), </t>
    </r>
    <r>
      <rPr>
        <b/>
        <sz val="11"/>
        <color indexed="8"/>
        <rFont val="Calibri"/>
        <family val="2"/>
      </rPr>
      <t>A</t>
    </r>
    <r>
      <rPr>
        <sz val="11"/>
        <color indexed="8"/>
        <rFont val="Calibri"/>
        <family val="2"/>
      </rPr>
      <t xml:space="preserve"> (accidentales) y </t>
    </r>
    <r>
      <rPr>
        <b/>
        <sz val="11"/>
        <color indexed="8"/>
        <rFont val="Calibri"/>
        <family val="2"/>
      </rPr>
      <t>E</t>
    </r>
    <r>
      <rPr>
        <sz val="11"/>
        <color indexed="8"/>
        <rFont val="Calibri"/>
        <family val="2"/>
      </rPr>
      <t xml:space="preserve"> (ambientales)</t>
    </r>
  </si>
  <si>
    <t>ANEXO D ISO27005:2009</t>
  </si>
  <si>
    <t>VULNERABILIDADES Y MÉTODOS PARA LA VALORACIÓN DE LA VULNERABILIDAD</t>
  </si>
  <si>
    <t>D.1 EJEMPLOS DE VULNERABILIDADES</t>
  </si>
  <si>
    <t xml:space="preserve">Tipos </t>
  </si>
  <si>
    <t xml:space="preserve">Ejemplos de vulnerabilidades </t>
  </si>
  <si>
    <t>Ejemplos de amenazas</t>
  </si>
  <si>
    <t>Hardware</t>
  </si>
  <si>
    <t>Mantenimiento insuficiente/instalación fallida de los medios de almacenamiento.</t>
  </si>
  <si>
    <t>Ausencia de esquemas de reemplazo</t>
  </si>
  <si>
    <t>Destrucción de equipos o de medios.</t>
  </si>
  <si>
    <t>Susceptibilidad a la humedad, el polvo y la suciedad</t>
  </si>
  <si>
    <t>Sensibilidad a la radiación electromagnética</t>
  </si>
  <si>
    <t xml:space="preserve"> Radiación electromagnética</t>
  </si>
  <si>
    <t>Ausencia de un eficiente control de cambios en la configuracion</t>
  </si>
  <si>
    <t>Susceptibilidad a las variaciones de voltaje</t>
  </si>
  <si>
    <t>Pérdida del suministro de energía</t>
  </si>
  <si>
    <t>Susceptibilidad a las variaciones de temperatura</t>
  </si>
  <si>
    <t>Almacenamiento sin protección</t>
  </si>
  <si>
    <t>Falta de cuidado en la disposición final</t>
  </si>
  <si>
    <t>Copia no controlada</t>
  </si>
  <si>
    <t>Software</t>
  </si>
  <si>
    <t>Ausencia o insuficiencia de pruebas de software</t>
  </si>
  <si>
    <t>Abuso de los derechos</t>
  </si>
  <si>
    <t>Defectos bien conocidos en el software</t>
  </si>
  <si>
    <t>Ausencia de "terminación de la sesión" cuando se abandona la estación de trabajo</t>
  </si>
  <si>
    <t>Disposición o reutilización de los medios de almacenamiento sin borrado adecuado</t>
  </si>
  <si>
    <t>Ausencia de pistas de auditoria</t>
  </si>
  <si>
    <t>Asignación errada de los derechos de acceso</t>
  </si>
  <si>
    <t>Software ampliamente distribuido</t>
  </si>
  <si>
    <t>En términos de tiempo utilización de datos errados en los programas de aplicación</t>
  </si>
  <si>
    <t>Interfaz de usuario compleja</t>
  </si>
  <si>
    <t>Ausencia de documentación</t>
  </si>
  <si>
    <t>Configuración incorrecta de parámetros</t>
  </si>
  <si>
    <t>Fechas incorrectas</t>
  </si>
  <si>
    <t>Ausencia de mecanismos de identificación y autentificación, como la autentificación de usuario</t>
  </si>
  <si>
    <t>Tablas de contraseñas sin protección</t>
  </si>
  <si>
    <t>Gestión deficiente de contraseñas</t>
  </si>
  <si>
    <t xml:space="preserve">Tablas de contraseñas sin protección </t>
  </si>
  <si>
    <t xml:space="preserve">Gestión deficiente de las contraseñas </t>
  </si>
  <si>
    <t xml:space="preserve">Habilitación de servicios innecesarios </t>
  </si>
  <si>
    <t>Procesamiento ilegal de datos</t>
  </si>
  <si>
    <t xml:space="preserve">Software nuevo o inmaduro </t>
  </si>
  <si>
    <t>Mal funcionamiento del software</t>
  </si>
  <si>
    <t xml:space="preserve">Especificaciones incompletas o no claras para los desarrolladores </t>
  </si>
  <si>
    <t>Ausencia de control de cambios eficaz</t>
  </si>
  <si>
    <t>Descarga y uso no controlados de software</t>
  </si>
  <si>
    <t xml:space="preserve">Ausencia de copias de respaldo </t>
  </si>
  <si>
    <t>Ausencia de protección física de la edificación, puertas y ventanas</t>
  </si>
  <si>
    <t>Falla en la producción de informes de gestión</t>
  </si>
  <si>
    <t>Red</t>
  </si>
  <si>
    <t>Ausencia de pruebas de envío o recepción de mensajes</t>
  </si>
  <si>
    <t>Líneas de comunicación sin protección</t>
  </si>
  <si>
    <t>Tráfico sensible sin protección</t>
  </si>
  <si>
    <t>Conexión deficiente de los cables.</t>
  </si>
  <si>
    <t>Falla del equipo de telecomunicaciones</t>
  </si>
  <si>
    <t>Punto único de falla</t>
  </si>
  <si>
    <t>Ausencia de identificación y autentificación de emisor y receptor</t>
  </si>
  <si>
    <t>Arquitectura insegura de la red</t>
  </si>
  <si>
    <t>Transferencia de contraseñas en claro</t>
  </si>
  <si>
    <t xml:space="preserve">Gestión inadecuada de la red (Tolerancia a fallas en el enrutamiento) </t>
  </si>
  <si>
    <t>Saturación del sistema de información</t>
  </si>
  <si>
    <t>Conexiones de red pública sin protección</t>
  </si>
  <si>
    <t>Personal</t>
  </si>
  <si>
    <t>Ausencia del personal</t>
  </si>
  <si>
    <t>Procedimientos inadecuados de contratación</t>
  </si>
  <si>
    <t>Destrucción de equipos o medios</t>
  </si>
  <si>
    <t>Entrenamiento insuficiente en seguridad</t>
  </si>
  <si>
    <t>Uso incorrecto de software y hardware</t>
  </si>
  <si>
    <t>Falta de conciencia acerca de la seguridad</t>
  </si>
  <si>
    <t>Ausencia de mecanismos de monitoreo</t>
  </si>
  <si>
    <t>Trabajo no supervisado del personal externo o de limpieza</t>
  </si>
  <si>
    <t>Ausencia de políticas para el uso correcto de los medios de telecomunicaciones y mensajería</t>
  </si>
  <si>
    <t>Lugar</t>
  </si>
  <si>
    <t>Uso inadecuado o descuidado del control de acceso físico a las edificaciones y los recintos</t>
  </si>
  <si>
    <t>Destrucción de equipo o medios</t>
  </si>
  <si>
    <t>Ubicación en un área susceptible de inundación</t>
  </si>
  <si>
    <t>Red energética inestable</t>
  </si>
  <si>
    <t>Organización</t>
  </si>
  <si>
    <t>Ausencia de procedimiento formal para el registro y retiro de usuarios</t>
  </si>
  <si>
    <t>Ausencia de proceso formal para la revisión (supervisión) de los derechos de acceso</t>
  </si>
  <si>
    <t>Ausencia o insuficiencia de disposiciones (con respecto a la seguridad) en los contratos con los clientes y/o terceras partes</t>
  </si>
  <si>
    <t>Ausencia de procedimiento de monitoreo de los recursos de procesamiento de información</t>
  </si>
  <si>
    <t>Ausencia de auditorías (supervisiones) regulares</t>
  </si>
  <si>
    <t>Ausencia de procedimientos de identificación y valoración de riesgos</t>
  </si>
  <si>
    <t>Ausencia de reportes de fallas en los registros de administradores y operadores</t>
  </si>
  <si>
    <t>Respuesta inadecuada de mantenimiento del servicio</t>
  </si>
  <si>
    <t>Ausencia de acuerdos de nivel de servicio, o insuficiencia en los mismos.</t>
  </si>
  <si>
    <t>Ausencia de procedimiento de control de cambios</t>
  </si>
  <si>
    <t>Ausencia de procedimiento formal para el control de la documentación del SGSI</t>
  </si>
  <si>
    <t>Ausencia de procedimiento formal para la supervisión del registro del SGSI</t>
  </si>
  <si>
    <t>Ausencia de procedimiento formal para la autorización de la información disponible al público</t>
  </si>
  <si>
    <t>Ausencia de asignación adecuada de responsabilidades en la seguridad de la información</t>
  </si>
  <si>
    <t>Ausencia de planes de continuidad</t>
  </si>
  <si>
    <t>Falla del equipo</t>
  </si>
  <si>
    <t>Ausencia de políticas sobre el uso del correo electrónico</t>
  </si>
  <si>
    <t>Ausencia de procedimientos para la introducción del software en los sistemas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</si>
  <si>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</si>
  <si>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</si>
  <si>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</si>
  <si>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con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</si>
  <si>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</si>
  <si>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</si>
  <si>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</si>
  <si>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</si>
  <si>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</si>
  <si>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</si>
  <si>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</si>
  <si>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</si>
  <si>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del cumplimiento de las disposiciones con los derechos intelectuales</t>
  </si>
  <si>
    <t>Ausencia de procedimientos para que los titulares puedan ejercer sus derechos</t>
  </si>
  <si>
    <t>Acceso intencionado por parte de personal no autorizado</t>
  </si>
  <si>
    <t>Perdidas de dispositivos móviles</t>
  </si>
  <si>
    <t>Uso ilegítimo de datos personales</t>
  </si>
  <si>
    <t>Errores en los procesos de recopilación y captura de información</t>
  </si>
  <si>
    <t>Ausencia o indebida asignación de privilegios para el tratamiento de datos personales</t>
  </si>
  <si>
    <t>Ataque para la suplantación de identidad</t>
  </si>
  <si>
    <t>Contraseñas y datos sensibles no cifrados</t>
  </si>
  <si>
    <t>Ausencia de control de acceso</t>
  </si>
  <si>
    <t>Borrado de datos personales por error humano</t>
  </si>
  <si>
    <t>Pérdida o borrado intencionado de datos personales</t>
  </si>
  <si>
    <t>Ataque intencionado que provoca borrado o pérdida de datos personales</t>
  </si>
  <si>
    <t>QUE</t>
  </si>
  <si>
    <t>COMO</t>
  </si>
  <si>
    <t>POR QUÉ</t>
  </si>
  <si>
    <t>Posibilidad de afectación (qué)…por… (cómo)...debido a (por qué)</t>
  </si>
  <si>
    <t>REDACCIÓN DEL RIESGO</t>
  </si>
  <si>
    <t>MATRIZ DE RIESGOS DE GESTIÓN Y SEGURIDAD DE LA INFORMACIÓN</t>
  </si>
  <si>
    <t>Indicador clave asociado al riesgo</t>
  </si>
  <si>
    <t>PROBABILIDAD INHERENTE</t>
  </si>
  <si>
    <t>Eventos o situaciones que evidencian la  materialización del riesgo</t>
  </si>
  <si>
    <t>OBJETIVOS ESTRATÉGICOS</t>
  </si>
  <si>
    <t>PROBLEMA CENTRAL
Evento de riesgo 
Causa raiz (DAFP)
- Punto crítico en el producto -</t>
  </si>
  <si>
    <t>Seleccione</t>
  </si>
  <si>
    <t>SMLMV 2022</t>
  </si>
  <si>
    <t>IMPACTO INHERENTE
El mayor dato entre Económico y Reputacional</t>
  </si>
  <si>
    <t>N/A</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</si>
  <si>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</si>
  <si>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</si>
  <si>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</si>
  <si>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</si>
  <si>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</si>
  <si>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LÍNEAS DE DEFENSA</t>
  </si>
  <si>
    <t>Primera</t>
  </si>
  <si>
    <t>Segunda</t>
  </si>
  <si>
    <t>Tercera</t>
  </si>
  <si>
    <t>Probabilidad Inherente</t>
  </si>
  <si>
    <t>Impacto Inherente</t>
  </si>
  <si>
    <t>Identifique factores que representen una amenaza o una oportunidad en ejes como el: Económico, social y cultural, tecnológico, político, legales y reglamentarios, medio ambientales y de comunicación externa.</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</si>
  <si>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</si>
  <si>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Posibilidad de afectación</t>
  </si>
  <si>
    <t>por</t>
  </si>
  <si>
    <t>debido a</t>
  </si>
  <si>
    <t>Pérdida de confidencialidad e integridad</t>
  </si>
  <si>
    <t>Pérdida de Disponibilidad</t>
  </si>
  <si>
    <t>Pérdida de Confidencialidad</t>
  </si>
  <si>
    <t>Pérdida de Integridad</t>
  </si>
  <si>
    <t>PROCESOS</t>
  </si>
  <si>
    <t>Gestión de Talento Humano</t>
  </si>
  <si>
    <t>Gestión Financiera</t>
  </si>
  <si>
    <t>ANEXO A. Controles ISO 27001:2012</t>
  </si>
  <si>
    <t>Dominio</t>
  </si>
  <si>
    <t>Objetivo de Control</t>
  </si>
  <si>
    <t>No Control</t>
  </si>
  <si>
    <t>Código Control</t>
  </si>
  <si>
    <t>Control</t>
  </si>
  <si>
    <t>A.5.  POLITICAS DE LA SEGURIDAD DE LA INFORMACION</t>
  </si>
  <si>
    <t>A.5.1.  ORIENTACION DE LA DIRECCION PARA LA GESTION DE LA SEGURIDAD DE LA INFORMACION</t>
  </si>
  <si>
    <t>A.5.1.1</t>
  </si>
  <si>
    <t>Políticas para la seguridad de la Información</t>
  </si>
  <si>
    <t>A.5.1.2</t>
  </si>
  <si>
    <t>Revisión de las Políticas para la seguridad de la Información</t>
  </si>
  <si>
    <t>A.6.  ORGANIZACIÓN DE LA SEGURIDAD DE LA INFORMACIÓN</t>
  </si>
  <si>
    <t>A.6.1.  ORGANIZACIÓN INTERNA</t>
  </si>
  <si>
    <t>A.6.1.1</t>
  </si>
  <si>
    <t>Roles y responsabilidades para la Seguridad de la Información</t>
  </si>
  <si>
    <t>A.6.1.2</t>
  </si>
  <si>
    <t>Separación de Deberes</t>
  </si>
  <si>
    <t>A.6.1.3</t>
  </si>
  <si>
    <t>Contacto con las autoridades</t>
  </si>
  <si>
    <t>A.6.1.4</t>
  </si>
  <si>
    <t>Contacto con las grupos de interés especial</t>
  </si>
  <si>
    <t>A.6.1.5</t>
  </si>
  <si>
    <t>Seguridad de la Información en la Gestión de Proyectos</t>
  </si>
  <si>
    <t>A.6.2.  DISPOSITIVOS MÓVILES Y TELETRABAJO</t>
  </si>
  <si>
    <t>A.6.2.1</t>
  </si>
  <si>
    <t>Política para dispositivos móviles</t>
  </si>
  <si>
    <t>A.6.2.2</t>
  </si>
  <si>
    <t>Teletrabajo</t>
  </si>
  <si>
    <t>A.7.  SEGURIDAD DE LOS RECURSOS HUMANOS</t>
  </si>
  <si>
    <t>A.7.1.  ANTES DE ASUMIR EL EMPLEO</t>
  </si>
  <si>
    <t>A.7.1.1</t>
  </si>
  <si>
    <t>Seguridad de los Recursos humanos / Selección</t>
  </si>
  <si>
    <t>A.7.1.2</t>
  </si>
  <si>
    <t>Términos y condiciones del empleo</t>
  </si>
  <si>
    <t>A.7.2.  DURANTE LA EJECUCION DEL EMPLEO</t>
  </si>
  <si>
    <t>A.7.2.1</t>
  </si>
  <si>
    <t>Responsabilidades de la Dirección</t>
  </si>
  <si>
    <t>A.7.2.2</t>
  </si>
  <si>
    <t>Toma de Conciencia, Educación y Formación en la Seguridad de la Información</t>
  </si>
  <si>
    <t>A.7.2.3</t>
  </si>
  <si>
    <t>Proceso Disciplinario</t>
  </si>
  <si>
    <t>A.7.3.  TERMINACION Y CAMBIO DE EMPLEO</t>
  </si>
  <si>
    <t>A.7.3.1</t>
  </si>
  <si>
    <t>Terminación o cambio de responsabilidades de empleo</t>
  </si>
  <si>
    <t>A.8.  GESTION DE ACTIVOS</t>
  </si>
  <si>
    <t>A.8.1.  RESPONSABILIDAD POR LOS ACTIVOS</t>
  </si>
  <si>
    <t>A.8.1.1</t>
  </si>
  <si>
    <t>Inventario de activos</t>
  </si>
  <si>
    <t>A.8.1.2</t>
  </si>
  <si>
    <t>Propiedad de los activos</t>
  </si>
  <si>
    <t>A.8.1.3</t>
  </si>
  <si>
    <t>Uso aceptable de los activos</t>
  </si>
  <si>
    <t>A.8.1.4</t>
  </si>
  <si>
    <t>Devolución de Activos</t>
  </si>
  <si>
    <t>A.8.2.  CLASIFICACION DE LA INFORMACION</t>
  </si>
  <si>
    <t>A.8.2.1</t>
  </si>
  <si>
    <t>Clasificación de la Información</t>
  </si>
  <si>
    <t>A.8.2.2</t>
  </si>
  <si>
    <t>Etiquetado y manejo de información</t>
  </si>
  <si>
    <t>A.8.2.3</t>
  </si>
  <si>
    <t>Manejo de Activos</t>
  </si>
  <si>
    <t>A.8.3.  MANEJO DE MEDIOS</t>
  </si>
  <si>
    <t>A.8.3.1</t>
  </si>
  <si>
    <t>Gestión de Medios Removibles</t>
  </si>
  <si>
    <t>A.8.3.2</t>
  </si>
  <si>
    <t>Disposición de los Medios</t>
  </si>
  <si>
    <t>A.8.3.3</t>
  </si>
  <si>
    <t>Transferencia de Medios Físicos</t>
  </si>
  <si>
    <t>A.9.  CONTROL DE ACCESO</t>
  </si>
  <si>
    <t>A.9.1.  REQUISITOS DEL NEGOCIO PARA EL CONTROL DE ACCESO.</t>
  </si>
  <si>
    <t>A.9.1.1</t>
  </si>
  <si>
    <t>Política de Control de Acceso</t>
  </si>
  <si>
    <t>A.9.1.2</t>
  </si>
  <si>
    <t>Acceso a redes y a servicios de red</t>
  </si>
  <si>
    <t>A.9.2.  GESTIÓN DE ACCESO A USUARIOS.</t>
  </si>
  <si>
    <t>A.9.2.1</t>
  </si>
  <si>
    <t>Registro y cancelación del registro de usuarios</t>
  </si>
  <si>
    <t>A.9.2.2</t>
  </si>
  <si>
    <t>Suministro de Acceso a Usuarios</t>
  </si>
  <si>
    <t>A.9.2.3</t>
  </si>
  <si>
    <t>Gestión de Derechos de Acceso Privilegiado</t>
  </si>
  <si>
    <t>A.9.2.4</t>
  </si>
  <si>
    <t>Gestión de información de autenticación secreta de usuarios</t>
  </si>
  <si>
    <t>A.9.2.5</t>
  </si>
  <si>
    <t>Revisión de los derechos de Acceso de Usuarios</t>
  </si>
  <si>
    <t>A.9.2.6</t>
  </si>
  <si>
    <t>Retiro o ajuste de derechos de acceso</t>
  </si>
  <si>
    <t>A.9.3.  RESPONSABILIDADES DE LOS USUARIOS.</t>
  </si>
  <si>
    <t>A.9.3.1</t>
  </si>
  <si>
    <t>Uso de información de autenticación secreta</t>
  </si>
  <si>
    <t>A.9.4.  CONTROL DE ACCESO A SISTEMAS Y APLICACIONES.</t>
  </si>
  <si>
    <t>A.9.4.1</t>
  </si>
  <si>
    <t>Restricción de Acceso a la Información</t>
  </si>
  <si>
    <t>A.9.4.2</t>
  </si>
  <si>
    <t>Procedimiento de Ingreso Seguro</t>
  </si>
  <si>
    <t>A.9.4.3</t>
  </si>
  <si>
    <t>Sistema de Gestión de Contraseñas</t>
  </si>
  <si>
    <t>A.9.4.4</t>
  </si>
  <si>
    <t>Uso de programas utilitarios privilegiados</t>
  </si>
  <si>
    <t>A.9.4.5</t>
  </si>
  <si>
    <t>Control de Acceso a Códigos Fuente de Programas</t>
  </si>
  <si>
    <t>A.10.  CRIPTOGRAFIA</t>
  </si>
  <si>
    <t>A.10.1. CONTROLES CRIPTOGRAFICOS</t>
  </si>
  <si>
    <t>A.10.1.1</t>
  </si>
  <si>
    <t>Política sobre el uso de controles criptográficos</t>
  </si>
  <si>
    <t>A.10.1.2</t>
  </si>
  <si>
    <t>Gestión de Llaves</t>
  </si>
  <si>
    <t>A.11.  SEGURIDAD FÍSICA Y DEL ENTORNO</t>
  </si>
  <si>
    <t>A.11.1. AREAS SEGURAS.</t>
  </si>
  <si>
    <t>A.11.1.1</t>
  </si>
  <si>
    <t>Perímetro de seguridad física</t>
  </si>
  <si>
    <t>A.11.1.2</t>
  </si>
  <si>
    <t>Controles de acceso físico</t>
  </si>
  <si>
    <t>A.11.1.3</t>
  </si>
  <si>
    <t>Seguridad de oficinas, recintos e instalaciones</t>
  </si>
  <si>
    <t>A.11.1.4</t>
  </si>
  <si>
    <t>Protección contra amenazas externas y ambientales</t>
  </si>
  <si>
    <t>A.11.1.5</t>
  </si>
  <si>
    <t>Trabajo en áreas seguras</t>
  </si>
  <si>
    <t>A.11.1.6</t>
  </si>
  <si>
    <t>Áreas de despacho y carga</t>
  </si>
  <si>
    <t>A.11.2. EQUIPOS.</t>
  </si>
  <si>
    <t>A.11.2.1</t>
  </si>
  <si>
    <t>Ubicación y protección de los equipos</t>
  </si>
  <si>
    <t>A.11.2.2</t>
  </si>
  <si>
    <t>Servicios de suministro</t>
  </si>
  <si>
    <t>A.11.2.3</t>
  </si>
  <si>
    <t>Seguridad del cableado</t>
  </si>
  <si>
    <t>A.11.2.4</t>
  </si>
  <si>
    <t>Mantenimiento de los equipos</t>
  </si>
  <si>
    <t>A.11.2.5</t>
  </si>
  <si>
    <t>Retiro de Activos</t>
  </si>
  <si>
    <t>A.11.2.6</t>
  </si>
  <si>
    <t>Seguridad de los equipos y activos fuera de las instalaciones</t>
  </si>
  <si>
    <t>A.11.2.7</t>
  </si>
  <si>
    <t>Disposición Segura o Reutilización de equipos</t>
  </si>
  <si>
    <t>A.11.2.8</t>
  </si>
  <si>
    <t>Equipos de Usuario Desatendidos</t>
  </si>
  <si>
    <t>A.11.2.9</t>
  </si>
  <si>
    <t>Política de Escritorio Limpio y pantalla limpia</t>
  </si>
  <si>
    <t>A.12.  SEGURIDAD DE LAS OPERACIONES</t>
  </si>
  <si>
    <t>A.12.1. PROCEDIMIENTOS OPERACIONALES Y RESPONSABILIDADES</t>
  </si>
  <si>
    <t>A.12.1.1</t>
  </si>
  <si>
    <t>Procedimientos de Operación Documentados</t>
  </si>
  <si>
    <t>A.12.1.2</t>
  </si>
  <si>
    <t>Gestión de Cambios</t>
  </si>
  <si>
    <t>A.12.1.3</t>
  </si>
  <si>
    <t>Gestión de Capacidad</t>
  </si>
  <si>
    <t>A.12.1.4</t>
  </si>
  <si>
    <t>Separación de los ambientes de desarrollo, ensayo y operación</t>
  </si>
  <si>
    <t>A.12.2. PROTECCION CONTRA CODIGO MALICIOSO</t>
  </si>
  <si>
    <t>A.12.2.1</t>
  </si>
  <si>
    <t>Controles contra códigos maliciosos</t>
  </si>
  <si>
    <t>A.12.3. COPIAS DE RESPALDO</t>
  </si>
  <si>
    <t>A.12.3.1</t>
  </si>
  <si>
    <t>Respaldo de la Información</t>
  </si>
  <si>
    <t>A.12.4. REGISTRO Y SEGUIMIENTO</t>
  </si>
  <si>
    <t>A.12.4.1</t>
  </si>
  <si>
    <t>Registro de Eventos</t>
  </si>
  <si>
    <t>A.12.4.2</t>
  </si>
  <si>
    <t>Protección de la información del registro</t>
  </si>
  <si>
    <t>A.12.4.3</t>
  </si>
  <si>
    <t>Registros del Administrador y del Operador</t>
  </si>
  <si>
    <t>A.12.4.4</t>
  </si>
  <si>
    <t>Sincronización de Relojes</t>
  </si>
  <si>
    <t>A.12.5. CONTROL DE SOFTWARE OPERACIONAL</t>
  </si>
  <si>
    <t>A.12.5.1</t>
  </si>
  <si>
    <t>Instalación de Software en Sistemas Operativos</t>
  </si>
  <si>
    <t>A.12.6. GESTION DE LA VULNERABILIDAD TECNICA</t>
  </si>
  <si>
    <t>A.12.6.1</t>
  </si>
  <si>
    <t>Gestión de las Vulnerabilidades Técnicas</t>
  </si>
  <si>
    <t>A.12.6.2</t>
  </si>
  <si>
    <t>Restricciones sobre la instalación de Software</t>
  </si>
  <si>
    <t>A.12.7. CONSIDERACIONES SOBRE AUDITORIAS DE SISTEMAS DE INFORMACION</t>
  </si>
  <si>
    <t>A.12.7.1</t>
  </si>
  <si>
    <t>Controles de auditorias de sistemas de información</t>
  </si>
  <si>
    <t>A.13.  SEGURIDAD DE LAS COMUNICACIONES</t>
  </si>
  <si>
    <t>A.13.1  GESTION DE LA SEGURIDAD DE LAS REDES</t>
  </si>
  <si>
    <t>A.13.1.1</t>
  </si>
  <si>
    <t>Controles de Redes</t>
  </si>
  <si>
    <t>A.13.1.2</t>
  </si>
  <si>
    <t>Seguridad en los servicios de red</t>
  </si>
  <si>
    <t>A.13.1.3</t>
  </si>
  <si>
    <t>Separación en las Redes</t>
  </si>
  <si>
    <t>A.13.2  TRANSFERENCIA DE INFORMACION</t>
  </si>
  <si>
    <t>A.13.2.1</t>
  </si>
  <si>
    <t>Políticas y procedimientos de transferencia de información</t>
  </si>
  <si>
    <t>A.13.2.2</t>
  </si>
  <si>
    <t>Acuerdos sobre transferencia de Información</t>
  </si>
  <si>
    <t>A.13.2.3</t>
  </si>
  <si>
    <t>Mensajería Electrónica</t>
  </si>
  <si>
    <t>A.13.2.4</t>
  </si>
  <si>
    <t>Acuerdos de Confidencialidad o de NO divulgación</t>
  </si>
  <si>
    <t>A.14.  ADQUISICIÓN, DESARROLLO Y MANTENIMIENTO DE SISTEMAS.</t>
  </si>
  <si>
    <t>A.14.1. REQUISITOS DE SEGURIDAD DE LOS SISTEMAS DE INFORMACIÓN.</t>
  </si>
  <si>
    <t>A.14.1.1</t>
  </si>
  <si>
    <t>Análisis y especificación de requisitos de Seguridad de la Información</t>
  </si>
  <si>
    <t>A.14.1.2</t>
  </si>
  <si>
    <t>Seguridad en los servicios de las aplicaciones en redes públicas</t>
  </si>
  <si>
    <t>A.14.1.3</t>
  </si>
  <si>
    <t>Protección de transacciones de los servicios de las aplicaciones</t>
  </si>
  <si>
    <t>A.14.2. SEGURIDAD EN LOS PROCESOS DE DESARROLLO Y DE SOPORTE.</t>
  </si>
  <si>
    <t>A.14.2.1</t>
  </si>
  <si>
    <t>Política de Desarrollo Seguro</t>
  </si>
  <si>
    <t>A.14.2.2</t>
  </si>
  <si>
    <t>Procedimiento de Control de Cambios en sistemas</t>
  </si>
  <si>
    <t>A.14.2.3</t>
  </si>
  <si>
    <t>Revisión Técnica de las Aplicaciones después de los cambios en la plataforma de operación</t>
  </si>
  <si>
    <t>A.14.2.4</t>
  </si>
  <si>
    <t>Restricciones en los cambios a los paquetes de software</t>
  </si>
  <si>
    <t>A.14.2.5</t>
  </si>
  <si>
    <t>Principios de construcción de sistemas seguros</t>
  </si>
  <si>
    <t>A.14.2.6</t>
  </si>
  <si>
    <t>Ambiente de desarrollo seguro</t>
  </si>
  <si>
    <t>A.14.2.7</t>
  </si>
  <si>
    <t>Desarrollo contratado externamente</t>
  </si>
  <si>
    <t>A.14.2.8</t>
  </si>
  <si>
    <t>Pruebas de seguridad de sistemas</t>
  </si>
  <si>
    <t>A.14.2.9</t>
  </si>
  <si>
    <t>Pruebas de aceptación de sistemas</t>
  </si>
  <si>
    <t>A.14.3. DATOS DE PRUEBA.</t>
  </si>
  <si>
    <t>A.14.3.1</t>
  </si>
  <si>
    <t>Protección de datos de prueba</t>
  </si>
  <si>
    <t>A.15.  RELACIONES CON LOS PROVEEDORES</t>
  </si>
  <si>
    <t>A.15.1. SEGURIDAD DE LA INFORMACIÓN EN LAS RELACIONES CON LOS PROVEEDORES.</t>
  </si>
  <si>
    <t>A.15.1.1</t>
  </si>
  <si>
    <t>Política de Seguridad de la Información para las relaciones con proveedores</t>
  </si>
  <si>
    <t>A.15.1.2</t>
  </si>
  <si>
    <t>Tratamiento de la Seguridad dentro de los acuerdos con proveedores</t>
  </si>
  <si>
    <t>A.15.1.3</t>
  </si>
  <si>
    <t>Cadena de Suministro de Tecnología de Información y Comunicación</t>
  </si>
  <si>
    <t>A.15.2. GESTIÓN DE LA PRESTACIÓN DE LOS SERVICIOS DE PROVEEDORES.</t>
  </si>
  <si>
    <t>A.15.2.1</t>
  </si>
  <si>
    <t>Seguimiento y revisión de los servicios de los proveedores</t>
  </si>
  <si>
    <t>A.15.2.2</t>
  </si>
  <si>
    <t>Gestión de Cambios en los Servicios de los Proveedores</t>
  </si>
  <si>
    <t>A.16.  GESTIÓN DE INCIDENTES DE SEGURIDAD DE LA INFORMACIÓN</t>
  </si>
  <si>
    <t>A.16.1. GESTIÓN DE INCIDENTES Y MEJORAS EN LA SEGURIDAD DE LA INFORMACIÓN.</t>
  </si>
  <si>
    <t>A.16.1.1</t>
  </si>
  <si>
    <t>Gestión de Incidentes / Responsabilidades y Procedimientos</t>
  </si>
  <si>
    <t>A.16.1.2</t>
  </si>
  <si>
    <t>Reporte de Eventos de Seguridad de la Información</t>
  </si>
  <si>
    <t>A.16.1.3</t>
  </si>
  <si>
    <t>Reporte de debilidades de seguridad de la información</t>
  </si>
  <si>
    <t>A.16.1.4</t>
  </si>
  <si>
    <t>Evaluación de Eventos de Seguridad de la Información y decisiones sobre ellos</t>
  </si>
  <si>
    <t>A.16.1.5</t>
  </si>
  <si>
    <t>Respuesta a incidentes de seguridad de la información</t>
  </si>
  <si>
    <t>A.16.1.6</t>
  </si>
  <si>
    <t>Aprendizaje obtenido de los incidentes de seguridad de la información</t>
  </si>
  <si>
    <t>A.16.1.7</t>
  </si>
  <si>
    <t>Recolección de Evidencia</t>
  </si>
  <si>
    <t>A.17.1. CONTINUIDAD DE SEGURIDAD DE LA INFORMACION</t>
  </si>
  <si>
    <t>A.17.1. CONTINUIDAD DE SEGURIDAD DE LA INFORMACIÓN</t>
  </si>
  <si>
    <t>A.17.1.1</t>
  </si>
  <si>
    <t>Planificación de la continuidad de la Seguridad de la Información</t>
  </si>
  <si>
    <t>A.17.1.2</t>
  </si>
  <si>
    <t>Implementación de la continuidad de la seguridad de la información</t>
  </si>
  <si>
    <t>A.17.1.3</t>
  </si>
  <si>
    <t>Verificación, revisión y evaluación de la continuidad de la seguridad de la información</t>
  </si>
  <si>
    <t>A.17.2. REDUNDANCIAS</t>
  </si>
  <si>
    <t>A.17.2.1</t>
  </si>
  <si>
    <t>Disponibilidad de instalaciones de procesamiento de información</t>
  </si>
  <si>
    <t>A.18.  CUMPLIMIENTO</t>
  </si>
  <si>
    <t>A.18.1. CUMPLIMIENTO DE REQUISITOS LEGALES Y CONTRACTUALES</t>
  </si>
  <si>
    <t>A.18.1.1</t>
  </si>
  <si>
    <t>Identificación de la legislación aplicable y los requisitos contractuales</t>
  </si>
  <si>
    <t>A.18.1.2</t>
  </si>
  <si>
    <t>Derechos de propiedad intelectual (DPI)</t>
  </si>
  <si>
    <t>A.18.1.3</t>
  </si>
  <si>
    <t xml:space="preserve">Protección de registros </t>
  </si>
  <si>
    <t>A.18.1.4</t>
  </si>
  <si>
    <t>Privacidad y Protección de información de datos personales</t>
  </si>
  <si>
    <t>A.18.1.5</t>
  </si>
  <si>
    <t>Reglamentación de Controles Criptográficos</t>
  </si>
  <si>
    <t>A.18.2. REVISIONES DE SEGURIDAD DE LA INFORMACION</t>
  </si>
  <si>
    <t>A.18.2.1</t>
  </si>
  <si>
    <t>Revisión Independiente de la Seguridad de Información</t>
  </si>
  <si>
    <t>A.18.2.2</t>
  </si>
  <si>
    <t>Cumplimiento con las políticas y normas de seguridad</t>
  </si>
  <si>
    <t>A.18.2.3</t>
  </si>
  <si>
    <t>Revisión del cumplimiento técnico</t>
  </si>
  <si>
    <r>
      <t xml:space="preserve">Identifique factores </t>
    </r>
    <r>
      <rPr>
        <b/>
        <sz val="11"/>
        <color theme="1"/>
        <rFont val="Calibri"/>
        <family val="2"/>
        <scheme val="minor"/>
      </rPr>
      <t>(negativos)</t>
    </r>
    <r>
      <rPr>
        <sz val="11"/>
        <color theme="1"/>
        <rFont val="Calibri"/>
        <family val="2"/>
        <scheme val="minor"/>
      </rPr>
      <t xml:space="preserve"> o </t>
    </r>
    <r>
      <rPr>
        <b/>
        <sz val="11"/>
        <color theme="1"/>
        <rFont val="Calibri"/>
        <family val="2"/>
        <scheme val="minor"/>
      </rPr>
      <t xml:space="preserve">(positivos) </t>
    </r>
    <r>
      <rPr>
        <sz val="11"/>
        <color theme="1"/>
        <rFont val="Calibri"/>
        <family val="2"/>
        <scheme val="minor"/>
      </rPr>
      <t>que afectan al proceso</t>
    </r>
  </si>
  <si>
    <t>RIESGO 1</t>
  </si>
  <si>
    <t>RIESGO 2</t>
  </si>
  <si>
    <t xml:space="preserve">APOYO PARA LA IDENTIFICACIÓN DE RIESGOS DE GESTIÓN </t>
  </si>
  <si>
    <t>RIESGO 3</t>
  </si>
  <si>
    <t>RIESGO 4</t>
  </si>
  <si>
    <t>RIESGO 5</t>
  </si>
  <si>
    <t>RIESGO 6</t>
  </si>
  <si>
    <t>RIESGO 7</t>
  </si>
  <si>
    <t>RIESGO 8</t>
  </si>
  <si>
    <t>RIESGO 9</t>
  </si>
  <si>
    <t>RIESGO 10</t>
  </si>
  <si>
    <t>Zona de Riesgo Inherente</t>
  </si>
  <si>
    <t>TRATAMIENTO</t>
  </si>
  <si>
    <t>IMPACTO INHERENTE</t>
  </si>
  <si>
    <t xml:space="preserve">PROBABILIDAD RESIDUAL </t>
  </si>
  <si>
    <t>Afectación</t>
  </si>
  <si>
    <t>Probabilidad Residual</t>
  </si>
  <si>
    <t>Impacto Residual</t>
  </si>
  <si>
    <t>Seleccione si el control
Preventivo, Detectivo o Correctivo</t>
  </si>
  <si>
    <t>COM</t>
  </si>
  <si>
    <t>GCO</t>
  </si>
  <si>
    <t>Asociado directamente al Objetivo Estratégico</t>
  </si>
  <si>
    <t>TOTAL SI</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</si>
  <si>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</si>
  <si>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Producto asociado  / Activo de información</t>
  </si>
  <si>
    <t>Pto inicial 2022</t>
  </si>
  <si>
    <t>REPORTE TRIMESTRE:</t>
  </si>
  <si>
    <t>SOLIDEZ DEL 
CONJUNTO DE CONTROLES</t>
  </si>
  <si>
    <t>IMPACTO 
RESIDUAL</t>
  </si>
  <si>
    <t>ZONA RIESGO 
RESIDUAL</t>
  </si>
  <si>
    <t>TRATAMIENTO - OPCIONES DE 
MANEJO</t>
  </si>
  <si>
    <r>
      <t xml:space="preserve">CÓDIGO
</t>
    </r>
    <r>
      <rPr>
        <sz val="9"/>
        <color theme="0"/>
        <rFont val="Calibri"/>
        <family val="2"/>
        <scheme val="minor"/>
      </rPr>
      <t>RG -Gestión o RS - Seguridad
+ Nomenclatura del proceso + consecutivo 
Ej. RG-DIE-1</t>
    </r>
    <r>
      <rPr>
        <b/>
        <sz val="11"/>
        <color theme="0"/>
        <rFont val="Calibri"/>
        <family val="2"/>
        <scheme val="minor"/>
      </rPr>
      <t xml:space="preserve">
</t>
    </r>
    <r>
      <rPr>
        <sz val="9"/>
        <color theme="0"/>
        <rFont val="Calibri"/>
        <family val="2"/>
        <scheme val="minor"/>
      </rPr>
      <t>RS-DIE-2</t>
    </r>
  </si>
  <si>
    <r>
      <t xml:space="preserve">Control de línea de defensa
</t>
    </r>
    <r>
      <rPr>
        <sz val="10"/>
        <color theme="0"/>
        <rFont val="Calibri"/>
        <family val="2"/>
        <scheme val="minor"/>
      </rPr>
      <t>-Responsable</t>
    </r>
  </si>
  <si>
    <r>
      <t xml:space="preserve">CÓDIGO
</t>
    </r>
    <r>
      <rPr>
        <sz val="11"/>
        <color rgb="FFFFFFFF"/>
        <rFont val="Calibri"/>
        <family val="2"/>
        <scheme val="minor"/>
      </rPr>
      <t>RC: Riesgos corrupción  + Código del proceso + Consecutivo del riesgo</t>
    </r>
  </si>
  <si>
    <t>ZONA DE 
RIESGO FINAL</t>
  </si>
  <si>
    <t>DESCRIPCIÓN ACTIVIDADES DESARROLLADAS 
(Descripción del avance cuantitativo y cualitativo POR ACTIVIDAD)
Indicar el resultado de las variables por indicador.</t>
  </si>
  <si>
    <t>% DE AVANCE 
(Según cada indicador)
AVANCE ACUMULADO</t>
  </si>
  <si>
    <t>Vulnerabilidades
(Solo para activos de información)</t>
  </si>
  <si>
    <t>Amenazas
(Solo para activos de información)</t>
  </si>
  <si>
    <t>Tipo de riesgo
(Solo para activos de información)</t>
  </si>
  <si>
    <t>RIESGO 11</t>
  </si>
  <si>
    <t>RIESGO 12</t>
  </si>
  <si>
    <t>RIESGO 13</t>
  </si>
  <si>
    <t>RIESGO 14</t>
  </si>
  <si>
    <t>RIESGO 15</t>
  </si>
  <si>
    <t>RIESGO 16</t>
  </si>
  <si>
    <t>RIESGO 17</t>
  </si>
  <si>
    <t>RIESGO 18</t>
  </si>
  <si>
    <t>Económica y Reputacional</t>
  </si>
  <si>
    <t>RIESGO 19</t>
  </si>
  <si>
    <t>RIESGO 20</t>
  </si>
  <si>
    <t>DOCUMENTO O PROCEDIMIENTO QUE CONTIENE EL CONTROL</t>
  </si>
  <si>
    <t>% DE AVANCE 
(Según cada indicador)
ACUMULADO</t>
  </si>
  <si>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Pérdida de disponibilidad/confidencialidad/integridad por (Amenaza) debido a la (Vulnerabilidad)</t>
    </r>
  </si>
  <si>
    <t>Causas
(Solo para riesgos de gestión)</t>
  </si>
  <si>
    <t>Indicador clave
-Solo RG-</t>
  </si>
  <si>
    <t>Meta
-Solo RG-</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</si>
  <si>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(Solo aplica para riesgos de gestión)</t>
    </r>
  </si>
  <si>
    <t>RIESGO 21</t>
  </si>
  <si>
    <t>RIESGO 22</t>
  </si>
  <si>
    <t>RIESGO 23</t>
  </si>
  <si>
    <t>RIESGO 24</t>
  </si>
  <si>
    <t>RIESGO 25</t>
  </si>
  <si>
    <t>RIESGO 26</t>
  </si>
  <si>
    <t>RIESGO 27</t>
  </si>
  <si>
    <t>RIESGO 28</t>
  </si>
  <si>
    <t>RIESGO 29</t>
  </si>
  <si>
    <t>RIESGO 30</t>
  </si>
  <si>
    <t xml:space="preserve">Afectación menor a 100 SMLMV </t>
  </si>
  <si>
    <t xml:space="preserve">Entre 500 y 1000 SMLMV </t>
  </si>
  <si>
    <t xml:space="preserve">Entre 1000 y 5000 SMLMV </t>
  </si>
  <si>
    <t xml:space="preserve">Mayor a 5000 SMLMV </t>
  </si>
  <si>
    <t>Si no existe un segundo efecto/consecuencia/causa coloque un espacio o un punto</t>
  </si>
  <si>
    <r>
      <t>Documento asociado - actividad
/ Numeral ISO ANEXO A 27001 -</t>
    </r>
    <r>
      <rPr>
        <sz val="11"/>
        <color theme="0"/>
        <rFont val="Calibri"/>
        <family val="2"/>
        <scheme val="minor"/>
      </rPr>
      <t>(Seguridad de la información)</t>
    </r>
  </si>
  <si>
    <t>El riesgo afecta la imagen de la entidad internamente, de conocimiento general, nivel interno, de junta directiva y accionistas y/o de proveedores</t>
  </si>
  <si>
    <t>El riesgo afecta la imagen de la entidad con efecto publicitario sostenido a nivel de sector administrativo, nivel departamental o municipal</t>
  </si>
  <si>
    <t>de</t>
  </si>
  <si>
    <t>Información análoga</t>
  </si>
  <si>
    <t>Recurso Humano</t>
  </si>
  <si>
    <t>Instalaciones</t>
  </si>
  <si>
    <t>Servicios</t>
  </si>
  <si>
    <t>Bases de datos</t>
  </si>
  <si>
    <t>Información digital</t>
  </si>
  <si>
    <t>ACTIVOS CRÍTICOS DEL PROCESO</t>
  </si>
  <si>
    <t>TIPO DE ACTIVO</t>
  </si>
  <si>
    <t>ACTIVO CRÍTICO</t>
  </si>
  <si>
    <t>SEGURIDAD DIGITAL</t>
  </si>
  <si>
    <t>SOLIDEZ INDIVIDUAL 
Diseño/Ejecución</t>
  </si>
  <si>
    <t>RIESGO
Posibilidad de…
Elementos para la redacción: 1. Acción u 
omisión + 2. Uso de 
poder + 3. Desviación de 
la gestión pública + 4. Beneficio privado</t>
  </si>
  <si>
    <t>Gestión Documental</t>
  </si>
  <si>
    <t>PROBABILIDAD RESIDUAL</t>
  </si>
  <si>
    <t>IMPACTO RESIDUAL</t>
  </si>
  <si>
    <t>RG</t>
  </si>
  <si>
    <t>Reducir</t>
  </si>
  <si>
    <t>RC</t>
  </si>
  <si>
    <t>PREVENTIVO</t>
  </si>
  <si>
    <t>REDUCIR</t>
  </si>
  <si>
    <t>DES</t>
  </si>
  <si>
    <t xml:space="preserve">Comunicación Estratégica </t>
  </si>
  <si>
    <t xml:space="preserve">Gestión Estratégica de TI </t>
  </si>
  <si>
    <t>GET</t>
  </si>
  <si>
    <t>Formulación y Seguimiento de Políticas Públicas</t>
  </si>
  <si>
    <t>FPP</t>
  </si>
  <si>
    <t>Promoción de Agentes y Prácticas Culturales y Recreodeportivas</t>
  </si>
  <si>
    <t>PCR</t>
  </si>
  <si>
    <t>Gestión del Conocimiento</t>
  </si>
  <si>
    <t>Participación Ciudadana</t>
  </si>
  <si>
    <t>PCD</t>
  </si>
  <si>
    <t>Apropiación de la Infraestructura y Patrimonio Cultura</t>
  </si>
  <si>
    <t>AIP</t>
  </si>
  <si>
    <t>Gestión Operativa de TI</t>
  </si>
  <si>
    <t>GOT</t>
  </si>
  <si>
    <t xml:space="preserve">Gestión Jurídica </t>
  </si>
  <si>
    <t>JUR</t>
  </si>
  <si>
    <t>FIN</t>
  </si>
  <si>
    <t>HUM</t>
  </si>
  <si>
    <t>Relación con la Ciudadanía</t>
  </si>
  <si>
    <t>RCC</t>
  </si>
  <si>
    <t>Gestión Administrativa</t>
  </si>
  <si>
    <t>ADM</t>
  </si>
  <si>
    <t>DOC</t>
  </si>
  <si>
    <t>Seguimiento y Evaluación a la Gestión</t>
  </si>
  <si>
    <t>SEG</t>
  </si>
  <si>
    <t xml:space="preserve">1. Generar mejores condiciones de convivencia, respeto y cuidado a través de acciones de participación, arte en espacio público, transformación social y construcción de paz.
</t>
  </si>
  <si>
    <t>2. Fortalecer la implementación del enfoque de cultura ciudadana con el fin de promover cambios voluntarios de comportamiento para resolver colectivamente los problemas de Bogotá-Región, reconociendo el poder de transformación social desde la agencia de la ciudadanía y a través del trabajo corresponsable e intersectorial entre lo público, privado y comunitario.</t>
  </si>
  <si>
    <t xml:space="preserve">3. Fortalecer y cualificar los procesos de participación y movilización social en las dinámicas y los asuntos culturales de la ciudad.
</t>
  </si>
  <si>
    <t xml:space="preserve">4. Ampliar las opciones y oportunidades para la creación y sostenibilidad de iniciativas culturales y recreo- deportivas generadas por las organizaciones comunitarias, los agentes y profesionales del sector.
</t>
  </si>
  <si>
    <t>5. Asegurar el acceso, inclusión y participación efectiva de la ciudadanía en infraestructura, recursos y prácticas para la lectura, la escritura, la oralidad, las artes y la cultura, con el fin de fortalecer una sociedad más justa, autónoma e incluyente</t>
  </si>
  <si>
    <t xml:space="preserve">6. Ampliar la oferta de cobertura y calidad en la formación artística, cultural y de habilidades creativas a los agentes del sector, las organizaciones comunitarias y los ciudadanos.
</t>
  </si>
  <si>
    <t xml:space="preserve">7. Promover el acceso, uso y goce efectivo del patrimonio cultural material e inmaterial de la ciudad y las infraestructuras culturales y deportivas en condicionesde equidad.
</t>
  </si>
  <si>
    <t>8. Fortalecer los procesos de la entidad para la satisfacción de la ciudadanía y la generación de valor público con criterios de calidad, innovación y eficiencia de manera sistémica y progresiva.</t>
  </si>
  <si>
    <t>9. Consolidar el posicionamiento cultural, artístico, patrimonial y recreodeportivo de la ciudad a nivel internacional.</t>
  </si>
  <si>
    <t xml:space="preserve">10. Realizar alianzas, optimizar y disponer los recursos físicos, tecnológicos, jurídicos, económicos y humanos de la entidad para el cumpliendo de los objetivos institucionales en beneficio de la ciudadanía. </t>
  </si>
  <si>
    <t xml:space="preserve">11. Fomentar la generación de capacidades de creación e innovación institucional para mejorar el desempeño integral de la entidad con soluciones efectivas a las necesidades y expectativas de la ciudadanía y grupos de interés.
 </t>
  </si>
  <si>
    <t>Registrar información de  acuerdo con tablas Factores y Clasificación-ver Fact-Clas RG</t>
  </si>
  <si>
    <t>FACTORES</t>
  </si>
  <si>
    <t>CLASIFICACIÓN</t>
  </si>
  <si>
    <t>Se tiene control sobre los contenidos que se publican</t>
  </si>
  <si>
    <t>Automatizacion de los procesos</t>
  </si>
  <si>
    <t>1. Fortalecer y cualificar los procesos de participación y movilización social en las dinámicas
y los asuntos culturales de la ciudad</t>
  </si>
  <si>
    <t>Incidir en la conversación pública que ponga en valor la capacidad creadora de la ciudadanía propiciando
cambios culturales para fortalecer los vínculos entre los y las agentes del sector cultural y potencien la presencia
del arte, la cultura, la recreación y el deporte en la vida cotidiana de Bogotá.</t>
  </si>
  <si>
    <t>COM-PR-01 Divulgación, prensa y relacionamiento</t>
  </si>
  <si>
    <t xml:space="preserve">Profesional de la OAC y Jefe de la OAC </t>
  </si>
  <si>
    <t>Profesional universitario</t>
  </si>
  <si>
    <t>DETECTIVO</t>
  </si>
  <si>
    <t>La jefe de la Oficina Asesora de comunicaciones y/o Profesional responsable de la coordinación de prensa realizan la revisión correspondiente a los contenidos elaborados por el equipo frente a lo solicitado. Si cumple: Autorizar el uso y/o ubicación en sistema de medios de la SCRD. Cuando NO cumple: se devuelve al profesional a través de la plataforma brief en donde quedará registro y trazabilidad de las observaciones realizadas. El profesional responsable realizará las correcciones y nuevamente se  revisará. Sólo se publicará al quedar aprobado.</t>
  </si>
  <si>
    <t>Humanos y técnicos</t>
  </si>
  <si>
    <t xml:space="preserve">Personal profesional capacitado y con experiencia en producción de contenidos </t>
  </si>
  <si>
    <t xml:space="preserve">
La entidad debe fortalecer la interacción entre el ciudadano y la administración distrital, así como el desarrollo de canales de comunicación con poblaciones vulnerables. 
</t>
  </si>
  <si>
    <t xml:space="preserve">Conocimiento en la tematicas que se manejan </t>
  </si>
  <si>
    <t>Suplantación de identidad en los canales públicos como redes sociales.</t>
  </si>
  <si>
    <t>Inyeccion de Codigo a Portal web por vulnerabilidades de seguridad.</t>
  </si>
  <si>
    <t>Publicar información errada</t>
  </si>
  <si>
    <t xml:space="preserve">Riesgo de hurto de equipos de comunicación </t>
  </si>
  <si>
    <t xml:space="preserve">La OAC debe articular con las direcciones de la SCRD los procesos para  la producción y divulgación de información.
</t>
  </si>
  <si>
    <t>Publicar información errada.</t>
  </si>
  <si>
    <t>Falta de validación y/o seguimiento con la fuente en la construcción de contenidos</t>
  </si>
  <si>
    <t xml:space="preserve">Error Humano
Replicar información de otras entidades </t>
  </si>
  <si>
    <t>Dificultad de acceso a las fuentes de información</t>
  </si>
  <si>
    <t>Negativa de las fuentes a brindar la información
Perdida de vigencia de la información</t>
  </si>
  <si>
    <t>Pérdida de credibilidad  y</t>
  </si>
  <si>
    <t xml:space="preserve">Ejecución y administración de procesos </t>
  </si>
  <si>
    <t>Divulgar a los diferentes grupos de valor y/o de interés y a la ciudadanía en generar los programas, proyectos y
gestión de Secretaría Distrital de Cultura, Recreación y Deporte propiciando accesibilidad a la información a
través de la formulación e implementación de estrategias de comunicación pública con el propósito de
interactuar y mantener la confianza por parte de la entidad y la población de la ciudad de Bogotá</t>
  </si>
  <si>
    <t>Publicaciones
 • Memorias
 • Materialización de los
 eventos.
 • Publicaciones físicas y
 digitales.
 • Notas periodísticas
 • Publicaciones en medios
 • Productos audiovisuales
 • Diseño de contenidos
 editoriales
 • Piezas gráficas para web y redes sociales
  • Transmisiones vía streaming por redes
 • Publicaciones en redes
 sociales
  • Creación de parillas de
 mensajes para redes
 • Envío de correos masivos
 • Videos de la transmisión
 • Página web</t>
  </si>
  <si>
    <t>(Número de rectificaciones realizadas trimestralmente  / Número de rectificaciones solicitadas trimestralmente )*100</t>
  </si>
  <si>
    <t>Segunda línea</t>
  </si>
  <si>
    <t xml:space="preserve">Recursos humanos, técnicos, </t>
  </si>
  <si>
    <t>Errores en la creación y divulgación de contenidos</t>
  </si>
  <si>
    <t>1. Divulgar dos tips mensuales en los medios de comunicación internos sobre el procedimiento COM-PR-01 Divulgación, prensa y relacionamiento
2. Capacitación sobre manejo de fuentes de información y confirmación de datos para la creación de contenidos.
3. Revisión mensual de cinco contenidos elegidos de manera aleatoria de los contenidos publicados en la pagina web y en la intranet</t>
  </si>
  <si>
    <t>1. No. de Tips divulgados /sobre cantidad de tips propuestos  *100
2.  integrantes del equipo capacitados /sobre total de  integrantes capacitados  *100
3. No. de contenidos revisados /sobre cantidad de contenidos revisados  *100</t>
  </si>
  <si>
    <t xml:space="preserve">El profesional  encargado de asignar las tareas que ingresan al brief diariamente revisa que las solicitudes que ingresan de las dependencias sean claras, viables y que cuenten
con los insumos necesarios (imágenes, textos, fecha, hora y lugar del evento). Lo anterior, con el propósito de identificar la viabilidad de la publicación y o divulgación, asegurando que la información sea clara y precisa. La evidencia de la ejecucion del control se vera relacionada en el brief 
</t>
  </si>
  <si>
    <t>1. 30/11/2024
2.30/06/2024
3.30/11/2024</t>
  </si>
  <si>
    <t>1. Obtener cualquier dádiva o beneficio particular privilegiando a un tercero con la informacion de las convocatorias de la entidad.
2. Falta de integridad de los funcionarios al divulgar la información de las convocatorias de la entidad.</t>
  </si>
  <si>
    <t>1, Pérdida de la imagen
institucional.
2.Pérdida de confianza en
lo público.
3. Investigaciones penales,
disciplinarias y fiscales.
4. Enriquecimiento ilícito
de contratistas, funcionarios o
servidores públicos.</t>
  </si>
  <si>
    <t xml:space="preserve">FR-01-CP-EST-COM Solicitud necesidades de comunicación (brief)
</t>
  </si>
  <si>
    <t xml:space="preserve">Procedimiento com-pr-01_v_2_divulgacion_prensa_y_relacionamiento.pdf
</t>
  </si>
  <si>
    <t xml:space="preserve">Revisión de evidencias de publicación en el tiket por parte de la jefe de la OAC </t>
  </si>
  <si>
    <t xml:space="preserve">Jefe de la Oficina Asesora de Comunicaciones </t>
  </si>
  <si>
    <t>La jefa de la OAC elige aleatoriamente tickets cerrados para validar que cuenten con las evidencias de publicación, con el propósito de identificar si alguna solicitud se cerró de manera incorrecta sin dejar evidencia de la publicación, así mismo válida que la información esté disponible en los medios indicados en el brief. En caso de evidenciar algún incumplimiento o inconsistencia, se pedirá un informe al responsable para determinar las acciones a seguir.
La evidencia de la ejecucion del control reposara en el brief  (FR-01-CP-EST-COM Solicitud necesidades de comunicación (brief)).y/o acta de comite.</t>
  </si>
  <si>
    <t xml:space="preserve">De manera aleatoria, la jefe de la OAC revisa que las solicitudes se estén gestionando y finalizado de manera correcta , con evidencias y que los productos publicados o las actividades cumplan
con los lineamientos de la OAC, con el propósito de asegurar que la información que se publique esté completa sea clara y veráz. La evidencia de la ejecución del control se consignara+ en las actas de comite y /o en el bbrief
</t>
  </si>
  <si>
    <t>1. Profesional delegado por parte de la jefe de la OAC para realizar la capacitación   
2.Profesional responsable del rol de web master de la OAC</t>
  </si>
  <si>
    <t>El profesional de la Oficina Asesora de Comunicaciones recibe el ticket con la solicitud de publicación a través del brief según necesidad, con el propósito de que la información sea publicada en los medios propios de la SCRD. Luego de realizar la publicación de la información, debe tomar la evidencia para que repose en el ticket (FR-01-CP-EST-COM Solicitud necesidades de comunicación (brief)).</t>
  </si>
  <si>
    <t>1. 100% del personal de la OAC capacitado 
2. 100% de los servidores y contratistas con usuario activo
3. 100% de usuarios que validan y verifican la información publicada</t>
  </si>
  <si>
    <t>1 y 2.30/07/2024
3. 30/11/2024</t>
  </si>
  <si>
    <t>Posibilidad de uso de poder para manipular u ocultar información, considerada pública, a los grupos de interés en beneficio propio o de un particular.</t>
  </si>
  <si>
    <t xml:space="preserve">1. Capacitar en comité primario de comunicaciones sobre el uso del brief (FR-01-CP-EST-COM Solicitud necesidades de comunicación (brief)).
2. Asegurar que todos los servidores y contratistas de la oAC cuenten con usuarios activos del brief (FR-01-CP-EST-COM Solicitud necesidades de comunicación (brief)).
3. A través de correo electrónico, brief o chat de Google, solicitar revisión y/o validación  a los usuarios que requieren el servicio de divulgación  de los contenidos o piezas gráficas a publicar y/o publicadas.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</si>
</sst>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0.0%"/>
    <numFmt numFmtId="165" formatCode="d/m/yyyy"/>
  </numFmts>
  <fonts count="85">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i/>
      <sz val="11"/>
      <color theme="0"/>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b/>
      <sz val="10"/>
      <color indexed="81"/>
      <name val="Tahoma"/>
      <family val="2"/>
    </font>
    <font>
      <sz val="11"/>
      <color theme="0" tint="-0.499984740745262"/>
      <name val="Calibri"/>
      <family val="2"/>
      <scheme val="minor"/>
    </font>
    <font>
      <b/>
      <sz val="14"/>
      <color theme="1"/>
      <name val="Calibri"/>
      <family val="2"/>
      <scheme val="minor"/>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8"/>
      <color indexed="81"/>
      <name val="Tahoma"/>
      <family val="2"/>
    </font>
    <font>
      <sz val="8"/>
      <color indexed="81"/>
      <name val="Tahoma"/>
      <family val="2"/>
    </font>
    <font>
      <b/>
      <sz val="10"/>
      <color theme="0"/>
      <name val="Calibri"/>
      <family val="2"/>
      <scheme val="minor"/>
    </font>
    <font>
      <sz val="10"/>
      <color theme="1"/>
      <name val="Calibri"/>
      <family val="2"/>
      <scheme val="minor"/>
    </font>
    <font>
      <b/>
      <sz val="16"/>
      <color theme="0"/>
      <name val="Calibri"/>
      <family val="2"/>
      <scheme val="minor"/>
    </font>
    <font>
      <sz val="12"/>
      <color theme="1"/>
      <name val="Calibri"/>
      <family val="2"/>
      <scheme val="minor"/>
    </font>
    <font>
      <sz val="11"/>
      <color rgb="FFFF0000"/>
      <name val="Calibri"/>
      <family val="2"/>
      <scheme val="minor"/>
    </font>
    <font>
      <b/>
      <sz val="10"/>
      <name val="Calibri"/>
      <family val="2"/>
      <scheme val="minor"/>
    </font>
    <font>
      <b/>
      <sz val="11"/>
      <color indexed="8"/>
      <name val="Arial"/>
      <family val="2"/>
    </font>
    <font>
      <b/>
      <sz val="12"/>
      <color rgb="FF000000"/>
      <name val="Calibri"/>
      <family val="2"/>
      <scheme val="minor"/>
    </font>
    <font>
      <sz val="12"/>
      <color rgb="FF000000"/>
      <name val="Calibri"/>
      <family val="2"/>
      <scheme val="minor"/>
    </font>
    <font>
      <b/>
      <sz val="12"/>
      <color theme="1"/>
      <name val="Calibri"/>
      <family val="2"/>
      <scheme val="minor"/>
    </font>
    <font>
      <b/>
      <sz val="10"/>
      <color theme="1" tint="0.499984740745262"/>
      <name val="Calibri"/>
      <family val="2"/>
      <scheme val="minor"/>
    </font>
    <font>
      <b/>
      <sz val="10"/>
      <name val="Arial"/>
      <family val="2"/>
    </font>
    <font>
      <sz val="8"/>
      <name val="Arial"/>
      <family val="2"/>
      <charset val="1"/>
    </font>
    <font>
      <sz val="11"/>
      <color theme="1"/>
      <name val="Calibri"/>
      <family val="2"/>
    </font>
    <font>
      <b/>
      <sz val="11"/>
      <color theme="1"/>
      <name val="Calibri"/>
      <family val="2"/>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theme="0" tint="-4.9989318521683403E-2"/>
      <name val="Calibri"/>
      <family val="2"/>
      <scheme val="minor"/>
    </font>
    <font>
      <sz val="11"/>
      <color rgb="FFC00000"/>
      <name val="Calibri"/>
      <family val="2"/>
      <scheme val="minor"/>
    </font>
    <font>
      <sz val="9"/>
      <color theme="1"/>
      <name val="Calibri"/>
      <family val="2"/>
      <scheme val="minor"/>
    </font>
    <font>
      <b/>
      <sz val="11"/>
      <color rgb="FFC00000"/>
      <name val="Calibri"/>
      <family val="2"/>
      <scheme val="minor"/>
    </font>
    <font>
      <b/>
      <sz val="14"/>
      <color theme="0"/>
      <name val="Calibri"/>
      <family val="2"/>
      <scheme val="minor"/>
    </font>
    <font>
      <b/>
      <u/>
      <sz val="10"/>
      <color theme="0"/>
      <name val="Calibri"/>
      <family val="2"/>
      <scheme val="minor"/>
    </font>
    <font>
      <sz val="9"/>
      <color theme="0"/>
      <name val="Calibri"/>
      <family val="2"/>
      <scheme val="minor"/>
    </font>
    <font>
      <sz val="10"/>
      <color theme="0"/>
      <name val="Calibri"/>
      <family val="2"/>
      <scheme val="minor"/>
    </font>
    <font>
      <sz val="11"/>
      <color theme="0" tint="-0.14999847407452621"/>
      <name val="Calibri"/>
      <family val="2"/>
      <scheme val="minor"/>
    </font>
    <font>
      <i/>
      <sz val="11"/>
      <color theme="0" tint="-0.499984740745262"/>
      <name val="Calibri"/>
      <family val="2"/>
      <scheme val="minor"/>
    </font>
    <font>
      <b/>
      <i/>
      <sz val="11"/>
      <name val="Calibri"/>
      <family val="2"/>
      <scheme val="minor"/>
    </font>
    <font>
      <sz val="16"/>
      <color theme="1"/>
      <name val="Calibri"/>
      <family val="2"/>
      <scheme val="minor"/>
    </font>
    <font>
      <b/>
      <sz val="18"/>
      <color theme="0"/>
      <name val="Calibri"/>
      <family val="2"/>
      <scheme val="minor"/>
    </font>
    <font>
      <sz val="11"/>
      <color rgb="FFFFFFFF"/>
      <name val="Calibri"/>
      <family val="2"/>
      <scheme val="minor"/>
    </font>
    <font>
      <b/>
      <sz val="11"/>
      <color rgb="FF000000"/>
      <name val="Calibri"/>
      <family val="2"/>
      <scheme val="minor"/>
    </font>
    <font>
      <sz val="11"/>
      <color rgb="FF000000"/>
      <name val="Calibri"/>
      <family val="2"/>
      <scheme val="minor"/>
    </font>
    <font>
      <b/>
      <sz val="14"/>
      <name val="Calibri"/>
      <family val="2"/>
      <scheme val="minor"/>
    </font>
    <font>
      <b/>
      <sz val="10"/>
      <color theme="1"/>
      <name val="Calibri"/>
      <family val="2"/>
      <scheme val="minor"/>
    </font>
    <font>
      <sz val="12"/>
      <color theme="0" tint="-0.249977111117893"/>
      <name val="Calibri"/>
      <family val="2"/>
      <scheme val="minor"/>
    </font>
    <font>
      <b/>
      <sz val="12"/>
      <color theme="0" tint="-0.249977111117893"/>
      <name val="Calibri"/>
      <family val="2"/>
      <scheme val="minor"/>
    </font>
    <font>
      <i/>
      <sz val="9"/>
      <color theme="0" tint="-0.499984740745262"/>
      <name val="Calibri"/>
      <family val="2"/>
      <scheme val="minor"/>
    </font>
    <font>
      <b/>
      <i/>
      <sz val="8"/>
      <color theme="0" tint="-0.499984740745262"/>
      <name val="Calibri"/>
      <family val="2"/>
      <scheme val="minor"/>
    </font>
    <font>
      <sz val="11"/>
      <color theme="1"/>
      <name val="Calibri"/>
    </font>
    <font>
      <b/>
      <sz val="11"/>
      <color theme="1"/>
      <name val="Calibri"/>
    </font>
    <font>
      <sz val="11"/>
      <name val="Calibri"/>
    </font>
    <font>
      <sz val="9"/>
      <color indexed="81"/>
      <name val="Tahoma"/>
      <charset val="1"/>
    </font>
    <font>
      <b/>
      <sz val="9"/>
      <color indexed="81"/>
      <name val="Tahoma"/>
      <charset val="1"/>
    </font>
  </fonts>
  <fills count="53">
    <fill>
      <patternFill patternType="none"/>
    </fill>
    <fill>
      <patternFill patternType="gray125"/>
    </fill>
    <fill>
      <patternFill patternType="solid">
        <fgColor rgb="FF0070C0"/>
        <bgColor indexed="64"/>
      </patternFill>
    </fill>
    <fill>
      <patternFill patternType="solid">
        <fgColor rgb="FF333333"/>
        <bgColor indexed="64"/>
      </patternFill>
    </fill>
    <fill>
      <patternFill patternType="solid">
        <fgColor rgb="FF00B0F0"/>
        <bgColor indexed="64"/>
      </patternFill>
    </fill>
    <fill>
      <patternFill patternType="solid">
        <fgColor rgb="FFFF0000"/>
        <bgColor indexed="64"/>
      </patternFill>
    </fill>
    <fill>
      <patternFill patternType="solid">
        <fgColor rgb="FFFFFF00"/>
        <bgColor indexed="64"/>
      </patternFill>
    </fill>
    <fill>
      <patternFill patternType="solid">
        <fgColor rgb="FFFF9900"/>
        <bgColor indexed="64"/>
      </patternFill>
    </fill>
    <fill>
      <patternFill patternType="solid">
        <fgColor rgb="FF7EEF31"/>
        <bgColor indexed="64"/>
      </patternFill>
    </fill>
    <fill>
      <patternFill patternType="solid">
        <fgColor theme="0"/>
        <bgColor indexed="64"/>
      </patternFill>
    </fill>
    <fill>
      <patternFill patternType="solid">
        <fgColor theme="7" tint="-0.249977111117893"/>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rgb="FF7030A0"/>
        <bgColor indexed="64"/>
      </patternFill>
    </fill>
    <fill>
      <patternFill patternType="solid">
        <fgColor theme="9" tint="0.39997558519241921"/>
        <bgColor indexed="64"/>
      </patternFill>
    </fill>
    <fill>
      <patternFill patternType="solid">
        <fgColor theme="6" tint="-0.249977111117893"/>
        <bgColor indexed="64"/>
      </patternFill>
    </fill>
    <fill>
      <patternFill patternType="solid">
        <fgColor theme="5" tint="0.59999389629810485"/>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9" tint="-0.499984740745262"/>
        <bgColor indexed="64"/>
      </patternFill>
    </fill>
    <fill>
      <patternFill patternType="solid">
        <fgColor theme="4" tint="0.59999389629810485"/>
        <bgColor indexed="64"/>
      </patternFill>
    </fill>
    <fill>
      <patternFill patternType="solid">
        <fgColor rgb="FFF2F2F2"/>
        <bgColor rgb="FFF2F2F2"/>
      </patternFill>
    </fill>
    <fill>
      <patternFill patternType="solid">
        <fgColor theme="0"/>
        <bgColor theme="0"/>
      </patternFill>
    </fill>
  </fills>
  <borders count="135">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bottom/>
      <diagonal/>
    </border>
    <border>
      <start style="thin">
        <color indexed="64"/>
      </start>
      <end style="thin">
        <color indexed="64"/>
      </end>
      <top/>
      <bottom/>
      <diagonal/>
    </border>
    <border>
      <start style="thin">
        <color indexed="64"/>
      </start>
      <end/>
      <top style="thin">
        <color indexed="64"/>
      </top>
      <bottom/>
      <diagonal/>
    </border>
    <border>
      <start/>
      <end/>
      <top style="thin">
        <color indexed="64"/>
      </top>
      <bottom/>
      <diagonal/>
    </border>
    <border>
      <start style="thin">
        <color indexed="64"/>
      </start>
      <end/>
      <top/>
      <bottom style="thin">
        <color indexed="64"/>
      </bottom>
      <diagonal/>
    </border>
    <border>
      <start/>
      <end/>
      <top/>
      <bottom style="thin">
        <color indexed="64"/>
      </bottom>
      <diagonal/>
    </border>
    <border>
      <start/>
      <end/>
      <top style="medium">
        <color rgb="FF000000"/>
      </top>
      <bottom/>
      <diagonal/>
    </border>
    <border>
      <start style="medium">
        <color rgb="FF000000"/>
      </start>
      <end/>
      <top/>
      <bottom/>
      <diagonal/>
    </border>
    <border>
      <start style="thin">
        <color rgb="FF000000"/>
      </start>
      <end style="thin">
        <color rgb="FF000000"/>
      </end>
      <top style="thin">
        <color rgb="FF000000"/>
      </top>
      <bottom style="thin">
        <color rgb="FF000000"/>
      </bottom>
      <diagonal/>
    </border>
    <border>
      <start/>
      <end style="thin">
        <color indexed="64"/>
      </end>
      <top/>
      <bottom style="thin">
        <color indexed="64"/>
      </bottom>
      <diagonal/>
    </border>
    <border>
      <start style="medium">
        <color indexed="64"/>
      </start>
      <end/>
      <top style="medium">
        <color indexed="64"/>
      </top>
      <bottom style="medium">
        <color rgb="FF000000"/>
      </bottom>
      <diagonal/>
    </border>
    <border>
      <start/>
      <end/>
      <top style="medium">
        <color indexed="64"/>
      </top>
      <bottom style="medium">
        <color rgb="FF000000"/>
      </bottom>
      <diagonal/>
    </border>
    <border>
      <start/>
      <end style="medium">
        <color indexed="64"/>
      </end>
      <top style="medium">
        <color indexed="64"/>
      </top>
      <bottom style="medium">
        <color rgb="FF000000"/>
      </bottom>
      <diagonal/>
    </border>
    <border>
      <start/>
      <end style="medium">
        <color indexed="64"/>
      </end>
      <top style="medium">
        <color rgb="FF000000"/>
      </top>
      <bottom/>
      <diagonal/>
    </border>
    <border>
      <start style="medium">
        <color indexed="64"/>
      </start>
      <end style="medium">
        <color rgb="FF000000"/>
      </end>
      <top/>
      <bottom/>
      <diagonal/>
    </border>
    <border>
      <start/>
      <end style="medium">
        <color indexed="64"/>
      </end>
      <top/>
      <bottom/>
      <diagonal/>
    </border>
    <border>
      <start style="medium">
        <color indexed="64"/>
      </start>
      <end style="medium">
        <color rgb="FF000000"/>
      </end>
      <top/>
      <bottom style="medium">
        <color indexed="64"/>
      </bottom>
      <diagonal/>
    </border>
    <border>
      <start style="medium">
        <color rgb="FF000000"/>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top style="medium">
        <color rgb="FF000000"/>
      </top>
      <bottom/>
      <diagonal/>
    </border>
    <border>
      <start/>
      <end style="thin">
        <color indexed="64"/>
      </end>
      <top style="thin">
        <color indexed="64"/>
      </top>
      <bottom/>
      <diagonal/>
    </border>
    <border>
      <start style="thin">
        <color rgb="FF000000"/>
      </start>
      <end/>
      <top style="thin">
        <color rgb="FF000000"/>
      </top>
      <bottom style="thin">
        <color rgb="FF000000"/>
      </bottom>
      <diagonal/>
    </border>
    <border>
      <start style="medium">
        <color indexed="64"/>
      </start>
      <end style="medium">
        <color rgb="FF000000"/>
      </end>
      <top style="medium">
        <color indexed="64"/>
      </top>
      <bottom/>
      <diagonal/>
    </border>
    <border>
      <start style="medium">
        <color rgb="FF000000"/>
      </start>
      <end/>
      <top style="medium">
        <color indexed="64"/>
      </top>
      <bottom/>
      <diagonal/>
    </border>
    <border>
      <start/>
      <end/>
      <top style="medium">
        <color indexed="64"/>
      </top>
      <bottom/>
      <diagonal/>
    </border>
    <border>
      <start style="medium">
        <color indexed="64"/>
      </start>
      <end style="thin">
        <color rgb="FF000000"/>
      </end>
      <top style="medium">
        <color indexed="64"/>
      </top>
      <bottom style="thin">
        <color rgb="FF000000"/>
      </bottom>
      <diagonal/>
    </border>
    <border>
      <start style="thin">
        <color rgb="FF000000"/>
      </start>
      <end style="thin">
        <color rgb="FF000000"/>
      </end>
      <top style="medium">
        <color indexed="64"/>
      </top>
      <bottom style="thin">
        <color rgb="FF000000"/>
      </bottom>
      <diagonal/>
    </border>
    <border>
      <start style="medium">
        <color indexed="64"/>
      </start>
      <end style="thin">
        <color rgb="FF000000"/>
      </end>
      <top style="thin">
        <color rgb="FF000000"/>
      </top>
      <bottom style="thin">
        <color rgb="FF000000"/>
      </bottom>
      <diagonal/>
    </border>
    <border>
      <start style="medium">
        <color indexed="64"/>
      </start>
      <end style="thin">
        <color rgb="FF000000"/>
      </end>
      <top style="thin">
        <color rgb="FF000000"/>
      </top>
      <bottom style="medium">
        <color indexed="64"/>
      </bottom>
      <diagonal/>
    </border>
    <border>
      <start style="thin">
        <color rgb="FF000000"/>
      </start>
      <end/>
      <top style="medium">
        <color indexed="64"/>
      </top>
      <bottom style="thin">
        <color rgb="FF000000"/>
      </bottom>
      <diagonal/>
    </border>
    <border>
      <start style="thin">
        <color rgb="FF000000"/>
      </start>
      <end/>
      <top style="thin">
        <color rgb="FF000000"/>
      </top>
      <bottom style="medium">
        <color indexed="64"/>
      </bottom>
      <diagonal/>
    </border>
    <border>
      <start style="medium">
        <color rgb="FFFF0000"/>
      </start>
      <end/>
      <top style="medium">
        <color rgb="FFFF0000"/>
      </top>
      <bottom/>
      <diagonal/>
    </border>
    <border>
      <start/>
      <end/>
      <top style="medium">
        <color rgb="FFFF0000"/>
      </top>
      <bottom/>
      <diagonal/>
    </border>
    <border>
      <start/>
      <end style="medium">
        <color rgb="FFFF0000"/>
      </end>
      <top style="medium">
        <color rgb="FFFF0000"/>
      </top>
      <bottom/>
      <diagonal/>
    </border>
    <border>
      <start style="medium">
        <color rgb="FFFF0000"/>
      </start>
      <end/>
      <top/>
      <bottom/>
      <diagonal/>
    </border>
    <border>
      <start/>
      <end style="medium">
        <color rgb="FFFF0000"/>
      </end>
      <top/>
      <bottom/>
      <diagonal/>
    </border>
    <border>
      <start style="medium">
        <color rgb="FFFF0000"/>
      </start>
      <end style="thin">
        <color rgb="FF000000"/>
      </end>
      <top style="medium">
        <color indexed="64"/>
      </top>
      <bottom style="thin">
        <color rgb="FF000000"/>
      </bottom>
      <diagonal/>
    </border>
    <border>
      <start style="thin">
        <color rgb="FF000000"/>
      </start>
      <end style="medium">
        <color rgb="FFFF0000"/>
      </end>
      <top style="medium">
        <color indexed="64"/>
      </top>
      <bottom style="thin">
        <color rgb="FF000000"/>
      </bottom>
      <diagonal/>
    </border>
    <border>
      <start style="medium">
        <color rgb="FFFF0000"/>
      </start>
      <end style="thin">
        <color rgb="FF000000"/>
      </end>
      <top style="thin">
        <color rgb="FF000000"/>
      </top>
      <bottom style="thin">
        <color rgb="FF000000"/>
      </bottom>
      <diagonal/>
    </border>
    <border>
      <start style="thin">
        <color rgb="FF000000"/>
      </start>
      <end style="medium">
        <color rgb="FFFF0000"/>
      </end>
      <top style="thin">
        <color rgb="FF000000"/>
      </top>
      <bottom style="thin">
        <color rgb="FF000000"/>
      </bottom>
      <diagonal/>
    </border>
    <border>
      <start style="medium">
        <color rgb="FFFF0000"/>
      </start>
      <end style="thin">
        <color rgb="FF000000"/>
      </end>
      <top style="thin">
        <color rgb="FF000000"/>
      </top>
      <bottom style="medium">
        <color rgb="FFFF0000"/>
      </bottom>
      <diagonal/>
    </border>
    <border>
      <start style="thin">
        <color rgb="FF000000"/>
      </start>
      <end style="thin">
        <color rgb="FF000000"/>
      </end>
      <top style="thin">
        <color rgb="FF000000"/>
      </top>
      <bottom style="medium">
        <color rgb="FFFF0000"/>
      </bottom>
      <diagonal/>
    </border>
    <border>
      <start/>
      <end style="thin">
        <color indexed="64"/>
      </end>
      <top/>
      <bottom/>
      <diagonal/>
    </border>
    <border>
      <start style="thin">
        <color indexed="23"/>
      </start>
      <end style="thin">
        <color indexed="23"/>
      </end>
      <top style="thin">
        <color indexed="23"/>
      </top>
      <bottom style="thin">
        <color indexed="23"/>
      </bottom>
      <diagonal/>
    </border>
    <border>
      <start style="double">
        <color indexed="63"/>
      </start>
      <end style="double">
        <color indexed="63"/>
      </end>
      <top style="double">
        <color indexed="63"/>
      </top>
      <bottom style="double">
        <color indexed="63"/>
      </bottom>
      <diagonal/>
    </border>
    <border>
      <start/>
      <end/>
      <top/>
      <bottom style="double">
        <color indexed="52"/>
      </bottom>
      <diagonal/>
    </border>
    <border>
      <start style="thin">
        <color indexed="22"/>
      </start>
      <end style="thin">
        <color indexed="22"/>
      </end>
      <top style="thin">
        <color indexed="22"/>
      </top>
      <bottom style="thin">
        <color indexed="22"/>
      </bottom>
      <diagonal/>
    </border>
    <border>
      <start style="thin">
        <color indexed="63"/>
      </start>
      <end style="thin">
        <color indexed="63"/>
      </end>
      <top style="thin">
        <color indexed="63"/>
      </top>
      <bottom style="thin">
        <color indexed="63"/>
      </bottom>
      <diagonal/>
    </border>
    <border>
      <start/>
      <end/>
      <top/>
      <bottom style="thick">
        <color indexed="54"/>
      </bottom>
      <diagonal/>
    </border>
    <border>
      <start/>
      <end/>
      <top/>
      <bottom style="thick">
        <color indexed="22"/>
      </bottom>
      <diagonal/>
    </border>
    <border>
      <start/>
      <end/>
      <top/>
      <bottom style="medium">
        <color indexed="44"/>
      </bottom>
      <diagonal/>
    </border>
    <border>
      <start/>
      <end/>
      <top style="thin">
        <color indexed="54"/>
      </top>
      <bottom style="double">
        <color indexed="5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dotted">
        <color rgb="FFF79646"/>
      </start>
      <end style="dotted">
        <color rgb="FFF79646"/>
      </end>
      <top/>
      <bottom style="dotted">
        <color rgb="FFF79646"/>
      </bottom>
      <diagonal/>
    </border>
    <border>
      <start style="dotted">
        <color rgb="FFF79646"/>
      </start>
      <end style="dotted">
        <color rgb="FFF79646"/>
      </end>
      <top style="dotted">
        <color rgb="FFF79646"/>
      </top>
      <bottom style="dotted">
        <color rgb="FFF79646"/>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medium">
        <color indexed="64"/>
      </start>
      <end style="thin">
        <color indexed="64"/>
      </end>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auto="1"/>
      </end>
      <top style="thin">
        <color auto="1"/>
      </top>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medium">
        <color indexed="64"/>
      </start>
      <end style="thin">
        <color auto="1"/>
      </end>
      <top style="thin">
        <color auto="1"/>
      </top>
      <bottom style="medium">
        <color indexed="64"/>
      </bottom>
      <diagonal/>
    </border>
    <border>
      <start style="thin">
        <color auto="1"/>
      </start>
      <end style="thin">
        <color auto="1"/>
      </end>
      <top style="thin">
        <color auto="1"/>
      </top>
      <bottom style="medium">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style="medium">
        <color indexed="64"/>
      </end>
      <top style="thin">
        <color indexed="64"/>
      </top>
      <bottom style="thin">
        <color indexed="64"/>
      </bottom>
      <diagonal/>
    </border>
    <border>
      <start/>
      <end style="thin">
        <color auto="1"/>
      </end>
      <top style="thin">
        <color auto="1"/>
      </top>
      <bottom style="thin">
        <color auto="1"/>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style="medium">
        <color indexed="64"/>
      </bottom>
      <diagonal/>
    </border>
    <border>
      <start style="thin">
        <color indexed="64"/>
      </start>
      <end style="thin">
        <color indexed="64"/>
      </end>
      <top style="medium">
        <color indexed="64"/>
      </top>
      <bottom/>
      <diagonal/>
    </border>
    <border>
      <start style="thin">
        <color indexed="64"/>
      </start>
      <end style="thin">
        <color indexed="64"/>
      </end>
      <top/>
      <bottom style="medium">
        <color indexed="64"/>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thin">
        <color auto="1"/>
      </start>
      <end/>
      <top style="thin">
        <color auto="1"/>
      </top>
      <bottom style="medium">
        <color indexed="64"/>
      </bottom>
      <diagonal/>
    </border>
    <border>
      <start/>
      <end style="thin">
        <color auto="1"/>
      </end>
      <top style="thin">
        <color auto="1"/>
      </top>
      <bottom style="medium">
        <color indexed="64"/>
      </bottom>
      <diagonal/>
    </border>
    <border>
      <start/>
      <end/>
      <top style="thin">
        <color indexed="64"/>
      </top>
      <bottom style="thin">
        <color indexed="64"/>
      </bottom>
      <diagonal/>
    </border>
    <border>
      <start/>
      <end style="thin">
        <color indexed="64"/>
      </end>
      <top style="thin">
        <color indexed="64"/>
      </top>
      <bottom/>
      <diagonal/>
    </border>
    <border>
      <start style="thin">
        <color indexed="64"/>
      </start>
      <end/>
      <top style="thin">
        <color indexed="64"/>
      </top>
      <bottom/>
      <diagonal/>
    </border>
    <border>
      <start/>
      <end/>
      <top style="thin">
        <color indexed="64"/>
      </top>
      <bottom/>
      <diagonal/>
    </border>
    <border>
      <start/>
      <end/>
      <top style="thin">
        <color indexed="64"/>
      </top>
      <bottom style="thin">
        <color indexed="64"/>
      </bottom>
      <diagonal/>
    </border>
    <border>
      <start/>
      <end style="thin">
        <color indexed="64"/>
      </end>
      <top style="medium">
        <color indexed="64"/>
      </top>
      <bottom style="thin">
        <color indexed="64"/>
      </bottom>
      <diagonal/>
    </border>
    <border>
      <start/>
      <end style="thin">
        <color indexed="64"/>
      </end>
      <top style="thin">
        <color indexed="64"/>
      </top>
      <bottom style="thin">
        <color indexed="64"/>
      </bottom>
      <diagonal/>
    </border>
    <border>
      <start/>
      <end style="thin">
        <color indexed="64"/>
      </end>
      <top style="thin">
        <color indexed="64"/>
      </top>
      <bottom style="medium">
        <color indexed="64"/>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end/>
      <top style="thin">
        <color indexed="64"/>
      </top>
      <bottom style="thin">
        <color indexed="64"/>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style="medium">
        <color indexed="64"/>
      </bottom>
      <diagonal/>
    </border>
    <border>
      <start/>
      <end style="thin">
        <color indexed="64"/>
      </end>
      <top style="thin">
        <color indexed="64"/>
      </top>
      <bottom/>
      <diagonal/>
    </border>
    <border>
      <start style="thin">
        <color indexed="64"/>
      </start>
      <end style="medium">
        <color indexed="64"/>
      </end>
      <top style="thin">
        <color indexed="64"/>
      </top>
      <bottom/>
      <diagonal/>
    </border>
    <border>
      <start style="thin">
        <color indexed="64"/>
      </start>
      <end style="medium">
        <color indexed="64"/>
      </end>
      <top style="thin">
        <color indexed="64"/>
      </top>
      <bottom style="thin">
        <color indexed="64"/>
      </bottom>
      <diagonal/>
    </border>
    <border>
      <start style="thin">
        <color auto="1"/>
      </start>
      <end style="thin">
        <color auto="1"/>
      </end>
      <top style="thin">
        <color auto="1"/>
      </top>
      <bottom style="thin">
        <color auto="1"/>
      </bottom>
      <diagonal/>
    </border>
    <border>
      <start style="medium">
        <color indexed="64"/>
      </start>
      <end/>
      <top style="medium">
        <color indexed="64"/>
      </top>
      <bottom/>
      <diagonal/>
    </border>
    <border>
      <start/>
      <end style="medium">
        <color indexed="64"/>
      </end>
      <top style="medium">
        <color indexed="64"/>
      </top>
      <bottom/>
      <diagonal/>
    </border>
    <border>
      <start style="medium">
        <color indexed="64"/>
      </start>
      <end/>
      <top/>
      <bottom style="medium">
        <color indexed="64"/>
      </bottom>
      <diagonal/>
    </border>
    <border>
      <start/>
      <end style="thin">
        <color rgb="FF000000"/>
      </end>
      <top style="thin">
        <color rgb="FF000000"/>
      </top>
      <bottom style="thin">
        <color rgb="FF000000"/>
      </bottom>
      <diagonal/>
    </border>
    <border>
      <start style="thin">
        <color rgb="FF000000"/>
      </start>
      <end style="thin">
        <color rgb="FF000000"/>
      </end>
      <top/>
      <bottom style="thin">
        <color rgb="FF000000"/>
      </bottom>
      <diagonal/>
    </border>
    <border>
      <start/>
      <end style="thin">
        <color rgb="FF000000"/>
      </end>
      <top/>
      <bottom style="thin">
        <color rgb="FF000000"/>
      </bottom>
      <diagonal/>
    </border>
    <border>
      <start style="medium">
        <color rgb="FF000000"/>
      </start>
      <end/>
      <top/>
      <bottom style="medium">
        <color rgb="FF000000"/>
      </bottom>
      <diagonal/>
    </border>
    <border>
      <start/>
      <end style="medium">
        <color rgb="FF000000"/>
      </end>
      <top/>
      <bottom style="medium">
        <color rgb="FF000000"/>
      </bottom>
      <diagonal/>
    </border>
    <border>
      <start style="thin">
        <color rgb="FF000000"/>
      </start>
      <end style="thin">
        <color rgb="FF000000"/>
      </end>
      <top style="thin">
        <color rgb="FF000000"/>
      </top>
      <bottom/>
      <diagonal/>
    </border>
    <border>
      <start style="thin">
        <color rgb="FF000000"/>
      </start>
      <end style="thin">
        <color rgb="FF000000"/>
      </end>
      <top/>
      <bottom/>
      <diagonal/>
    </border>
    <border>
      <start/>
      <end style="thin">
        <color rgb="FF000000"/>
      </end>
      <top style="medium">
        <color rgb="FF000000"/>
      </top>
      <bottom/>
      <diagonal/>
    </border>
    <border>
      <start style="thin">
        <color rgb="FF000000"/>
      </start>
      <end style="thin">
        <color rgb="FF000000"/>
      </end>
      <top style="medium">
        <color rgb="FF000000"/>
      </top>
      <bottom/>
      <diagonal/>
    </border>
    <border>
      <start/>
      <end style="thin">
        <color rgb="FF000000"/>
      </end>
      <top/>
      <bottom/>
      <diagonal/>
    </border>
    <border>
      <start/>
      <end style="thin">
        <color rgb="FF000000"/>
      </end>
      <top/>
      <bottom style="medium">
        <color rgb="FF000000"/>
      </bottom>
      <diagonal/>
    </border>
    <border>
      <start style="thin">
        <color rgb="FF000000"/>
      </start>
      <end style="thin">
        <color rgb="FF000000"/>
      </end>
      <top/>
      <bottom style="medium">
        <color rgb="FF000000"/>
      </bottom>
      <diagonal/>
    </border>
    <border>
      <start style="thin">
        <color auto="1"/>
      </start>
      <end style="thin">
        <color auto="1"/>
      </end>
      <top style="thin">
        <color auto="1"/>
      </top>
      <bottom style="thin">
        <color auto="1"/>
      </bottom>
      <diagonal/>
    </border>
  </borders>
  <cellStyleXfs count="68">
    <xf numFmtId="0" fontId="0" fillId="0" borderId="0"/>
    <xf numFmtId="0" fontId="2" fillId="0" borderId="0"/>
    <xf numFmtId="0" fontId="9" fillId="0" borderId="0"/>
    <xf numFmtId="0" fontId="23" fillId="19" borderId="0" applyNumberFormat="0" applyBorder="0" applyAlignment="0" applyProtection="0"/>
    <xf numFmtId="0" fontId="29" fillId="20" borderId="51" applyNumberFormat="0" applyAlignment="0" applyProtection="0"/>
    <xf numFmtId="0" fontId="31" fillId="21" borderId="52" applyNumberFormat="0" applyAlignment="0" applyProtection="0"/>
    <xf numFmtId="0" fontId="30" fillId="0" borderId="53" applyNumberFormat="0" applyFill="0" applyAlignment="0" applyProtection="0"/>
    <xf numFmtId="0" fontId="22" fillId="0" borderId="0" applyNumberFormat="0" applyFill="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33"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9" fillId="29" borderId="0" applyNumberFormat="0" applyBorder="0" applyAlignment="0" applyProtection="0"/>
    <xf numFmtId="0" fontId="9" fillId="19" borderId="0" applyNumberFormat="0" applyBorder="0" applyAlignment="0" applyProtection="0"/>
    <xf numFmtId="0" fontId="33" fillId="30" borderId="0" applyNumberFormat="0" applyBorder="0" applyAlignment="0" applyProtection="0"/>
    <xf numFmtId="0" fontId="33" fillId="25"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9" fillId="32" borderId="0" applyNumberFormat="0" applyBorder="0" applyAlignment="0" applyProtection="0"/>
    <xf numFmtId="0" fontId="9" fillId="26" borderId="0" applyNumberFormat="0" applyBorder="0" applyAlignment="0" applyProtection="0"/>
    <xf numFmtId="0" fontId="33" fillId="27" borderId="0" applyNumberFormat="0" applyBorder="0" applyAlignment="0" applyProtection="0"/>
    <xf numFmtId="0" fontId="33" fillId="33" borderId="0" applyNumberFormat="0" applyBorder="0" applyAlignment="0" applyProtection="0"/>
    <xf numFmtId="0" fontId="9" fillId="29" borderId="0" applyNumberFormat="0" applyBorder="0" applyAlignment="0" applyProtection="0"/>
    <xf numFmtId="0" fontId="9" fillId="34" borderId="0" applyNumberFormat="0" applyBorder="0" applyAlignment="0" applyProtection="0"/>
    <xf numFmtId="0" fontId="33" fillId="34" borderId="0" applyNumberFormat="0" applyBorder="0" applyAlignment="0" applyProtection="0"/>
    <xf numFmtId="0" fontId="27" fillId="34" borderId="51" applyNumberFormat="0" applyAlignment="0" applyProtection="0"/>
    <xf numFmtId="0" fontId="24" fillId="35" borderId="0" applyNumberFormat="0" applyBorder="0" applyAlignment="0" applyProtection="0"/>
    <xf numFmtId="0" fontId="25" fillId="36" borderId="0" applyNumberFormat="0" applyBorder="0" applyAlignment="0" applyProtection="0"/>
    <xf numFmtId="0" fontId="9" fillId="29" borderId="54" applyNumberFormat="0" applyAlignment="0" applyProtection="0"/>
    <xf numFmtId="0" fontId="28" fillId="20" borderId="55" applyNumberFormat="0" applyAlignment="0" applyProtection="0"/>
    <xf numFmtId="0" fontId="32" fillId="0" borderId="0" applyNumberFormat="0" applyFill="0" applyBorder="0" applyAlignment="0" applyProtection="0"/>
    <xf numFmtId="0" fontId="20" fillId="0" borderId="56" applyNumberFormat="0" applyFill="0" applyAlignment="0" applyProtection="0"/>
    <xf numFmtId="0" fontId="21" fillId="0" borderId="57" applyNumberFormat="0" applyFill="0" applyAlignment="0" applyProtection="0"/>
    <xf numFmtId="0" fontId="22" fillId="0" borderId="58" applyNumberFormat="0" applyFill="0" applyAlignment="0" applyProtection="0"/>
    <xf numFmtId="0" fontId="19" fillId="0" borderId="0" applyNumberFormat="0" applyFill="0" applyBorder="0" applyAlignment="0" applyProtection="0"/>
    <xf numFmtId="0" fontId="26" fillId="0" borderId="59" applyNumberFormat="0" applyFill="0" applyAlignment="0" applyProtection="0"/>
    <xf numFmtId="0" fontId="2" fillId="0" borderId="0"/>
    <xf numFmtId="0" fontId="18" fillId="0" borderId="0"/>
    <xf numFmtId="0" fontId="18" fillId="0" borderId="0"/>
    <xf numFmtId="0" fontId="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25" borderId="0" applyNumberFormat="0" applyBorder="0" applyAlignment="0" applyProtection="0"/>
    <xf numFmtId="0" fontId="33" fillId="28"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31" borderId="0" applyNumberFormat="0" applyBorder="0" applyAlignment="0" applyProtection="0"/>
    <xf numFmtId="0" fontId="33" fillId="33" borderId="0" applyNumberFormat="0" applyBorder="0" applyAlignment="0" applyProtection="0"/>
    <xf numFmtId="9" fontId="18" fillId="0" borderId="0" applyFont="0" applyFill="0" applyBorder="0" applyAlignment="0" applyProtection="0"/>
    <xf numFmtId="41" fontId="18" fillId="0" borderId="0" applyFont="0" applyFill="0" applyBorder="0" applyAlignment="0" applyProtection="0"/>
  </cellStyleXfs>
  <cellXfs count="836">
    <xf numFmtId="0" fontId="0" fillId="0" borderId="0" xfId="0"/>
    <xf numFmtId="0" fontId="0" fillId="0" borderId="1" xfId="0" applyBorder="1" applyAlignment="1">
      <alignment horizontal="center" vertical="center"/>
    </xf>
    <xf numFmtId="0" fontId="1" fillId="0" borderId="0" xfId="0" applyFont="1"/>
    <xf numFmtId="0" fontId="1"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vertical="center"/>
    </xf>
    <xf numFmtId="0" fontId="4" fillId="2" borderId="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6" fillId="2" borderId="9" xfId="0" applyFont="1" applyFill="1" applyBorder="1" applyAlignment="1">
      <alignment horizontal="center" vertical="center" wrapText="1"/>
    </xf>
    <xf numFmtId="0" fontId="4" fillId="0" borderId="0" xfId="0" applyFont="1"/>
    <xf numFmtId="0" fontId="5" fillId="0" borderId="0" xfId="0" applyFont="1" applyAlignment="1">
      <alignment horizontal="center" wrapText="1"/>
    </xf>
    <xf numFmtId="0" fontId="39" fillId="0" borderId="1" xfId="0" applyFont="1" applyBorder="1" applyAlignment="1">
      <alignment horizontal="center" vertical="center"/>
    </xf>
    <xf numFmtId="0" fontId="5" fillId="0" borderId="1" xfId="0" applyFont="1" applyBorder="1" applyAlignment="1">
      <alignment horizontal="center" vertical="center"/>
    </xf>
    <xf numFmtId="0" fontId="16" fillId="0" borderId="0" xfId="0" applyFont="1"/>
    <xf numFmtId="0" fontId="5" fillId="0" borderId="0" xfId="0" applyFont="1"/>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locked="0"/>
    </xf>
    <xf numFmtId="0" fontId="17" fillId="9" borderId="1" xfId="0" applyFont="1" applyFill="1" applyBorder="1" applyAlignment="1" applyProtection="1">
      <alignment horizontal="center" vertical="center"/>
      <protection locked="0"/>
    </xf>
    <xf numFmtId="0" fontId="4" fillId="12" borderId="1" xfId="0" applyFont="1" applyFill="1" applyBorder="1" applyAlignment="1">
      <alignment horizontal="center" vertical="center"/>
    </xf>
    <xf numFmtId="0" fontId="3" fillId="12" borderId="1"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2" borderId="1" xfId="0" applyFont="1" applyFill="1" applyBorder="1" applyAlignment="1">
      <alignment horizontal="center" vertical="center"/>
    </xf>
    <xf numFmtId="0" fontId="38" fillId="0" borderId="0" xfId="0" applyFont="1"/>
    <xf numFmtId="0" fontId="3" fillId="10" borderId="1" xfId="0" applyFont="1" applyFill="1" applyBorder="1" applyAlignment="1">
      <alignment horizontal="center" vertical="center" wrapText="1"/>
    </xf>
    <xf numFmtId="0" fontId="9" fillId="0" borderId="0" xfId="2"/>
    <xf numFmtId="0" fontId="26" fillId="44" borderId="76" xfId="2" applyFont="1" applyFill="1" applyBorder="1"/>
    <xf numFmtId="0" fontId="26" fillId="44" borderId="77" xfId="2" applyFont="1" applyFill="1" applyBorder="1"/>
    <xf numFmtId="0" fontId="26" fillId="44" borderId="78" xfId="2" applyFont="1" applyFill="1" applyBorder="1"/>
    <xf numFmtId="0" fontId="9" fillId="0" borderId="1" xfId="2" applyBorder="1"/>
    <xf numFmtId="0" fontId="9" fillId="0" borderId="72" xfId="2" applyBorder="1"/>
    <xf numFmtId="0" fontId="9" fillId="0" borderId="74" xfId="2" applyBorder="1"/>
    <xf numFmtId="0" fontId="9" fillId="0" borderId="75" xfId="2" applyBorder="1"/>
    <xf numFmtId="0" fontId="8" fillId="0" borderId="0" xfId="0" applyFont="1"/>
    <xf numFmtId="0" fontId="47" fillId="0" borderId="0" xfId="2" applyFont="1" applyAlignment="1">
      <alignment vertical="center"/>
    </xf>
    <xf numFmtId="0" fontId="48" fillId="0" borderId="0" xfId="2" applyFont="1"/>
    <xf numFmtId="1" fontId="37" fillId="47" borderId="77" xfId="2" applyNumberFormat="1" applyFont="1" applyFill="1" applyBorder="1" applyAlignment="1">
      <alignment horizontal="center" vertical="center" wrapText="1"/>
    </xf>
    <xf numFmtId="0" fontId="37" fillId="0" borderId="77" xfId="2" applyFont="1" applyBorder="1" applyAlignment="1">
      <alignment horizontal="left" vertical="center" wrapText="1"/>
    </xf>
    <xf numFmtId="1" fontId="37" fillId="47" borderId="81" xfId="2" applyNumberFormat="1" applyFont="1" applyFill="1" applyBorder="1" applyAlignment="1">
      <alignment horizontal="center" vertical="center" wrapText="1"/>
    </xf>
    <xf numFmtId="0" fontId="37" fillId="0" borderId="81" xfId="2" applyFont="1" applyBorder="1" applyAlignment="1">
      <alignment horizontal="left" vertical="center" wrapText="1"/>
    </xf>
    <xf numFmtId="0" fontId="37" fillId="47" borderId="81" xfId="2" applyFont="1" applyFill="1" applyBorder="1" applyAlignment="1">
      <alignment horizontal="left" vertical="center" wrapText="1"/>
    </xf>
    <xf numFmtId="0" fontId="37" fillId="9" borderId="81" xfId="2" applyFont="1" applyFill="1" applyBorder="1" applyAlignment="1">
      <alignment horizontal="left" vertical="center" wrapText="1"/>
    </xf>
    <xf numFmtId="1" fontId="37" fillId="47" borderId="83" xfId="2" applyNumberFormat="1" applyFont="1" applyFill="1" applyBorder="1" applyAlignment="1">
      <alignment horizontal="center" vertical="center" wrapText="1"/>
    </xf>
    <xf numFmtId="0" fontId="37" fillId="0" borderId="83" xfId="2" applyFont="1" applyBorder="1" applyAlignment="1">
      <alignment horizontal="left" vertical="center" wrapText="1"/>
    </xf>
    <xf numFmtId="0" fontId="4" fillId="12" borderId="12" xfId="0" applyFont="1" applyFill="1" applyBorder="1" applyAlignment="1">
      <alignment horizontal="center" vertical="center" wrapText="1"/>
    </xf>
    <xf numFmtId="0" fontId="1" fillId="0" borderId="1" xfId="0" applyFont="1" applyBorder="1" applyAlignment="1">
      <alignment horizontal="center" vertical="center"/>
    </xf>
    <xf numFmtId="0" fontId="4" fillId="12" borderId="1" xfId="0" applyFont="1" applyFill="1" applyBorder="1" applyAlignment="1">
      <alignment horizontal="center" vertical="center" wrapText="1"/>
    </xf>
    <xf numFmtId="0" fontId="49" fillId="0" borderId="0" xfId="0" applyFont="1"/>
    <xf numFmtId="0" fontId="50" fillId="0" borderId="76" xfId="50" applyFont="1" applyBorder="1" applyAlignment="1">
      <alignment horizontal="justify" vertical="top"/>
    </xf>
    <xf numFmtId="0" fontId="50" fillId="0" borderId="77" xfId="50" applyFont="1" applyBorder="1" applyAlignment="1">
      <alignment horizontal="justify" vertical="top"/>
    </xf>
    <xf numFmtId="0" fontId="50" fillId="0" borderId="78" xfId="50" applyFont="1" applyBorder="1" applyAlignment="1">
      <alignment horizontal="justify" vertical="top"/>
    </xf>
    <xf numFmtId="0" fontId="49" fillId="0" borderId="1" xfId="50" applyFont="1" applyBorder="1" applyAlignment="1">
      <alignment horizontal="justify" vertical="top"/>
    </xf>
    <xf numFmtId="0" fontId="49" fillId="0" borderId="72" xfId="50" applyFont="1" applyBorder="1" applyAlignment="1">
      <alignment horizontal="justify" vertical="top"/>
    </xf>
    <xf numFmtId="0" fontId="49" fillId="0" borderId="72" xfId="50" applyFont="1" applyBorder="1" applyAlignment="1">
      <alignment vertical="center" wrapText="1"/>
    </xf>
    <xf numFmtId="0" fontId="49" fillId="0" borderId="1" xfId="50" applyFont="1" applyBorder="1"/>
    <xf numFmtId="0" fontId="49" fillId="0" borderId="72" xfId="50" applyFont="1" applyBorder="1" applyAlignment="1">
      <alignment wrapText="1"/>
    </xf>
    <xf numFmtId="0" fontId="49" fillId="0" borderId="72" xfId="50" applyFont="1" applyBorder="1"/>
    <xf numFmtId="0" fontId="49" fillId="0" borderId="0" xfId="50" applyFont="1"/>
    <xf numFmtId="0" fontId="49" fillId="0" borderId="74" xfId="50" applyFont="1" applyBorder="1" applyAlignment="1">
      <alignment wrapText="1"/>
    </xf>
    <xf numFmtId="0" fontId="49" fillId="0" borderId="75" xfId="50" applyFont="1" applyBorder="1"/>
    <xf numFmtId="0" fontId="7" fillId="0" borderId="2" xfId="0" applyFont="1" applyBorder="1" applyAlignment="1">
      <alignment horizontal="center"/>
    </xf>
    <xf numFmtId="0" fontId="0" fillId="47" borderId="1" xfId="0" applyFill="1" applyBorder="1" applyAlignment="1">
      <alignment horizontal="center" vertical="center" wrapText="1"/>
    </xf>
    <xf numFmtId="0" fontId="5" fillId="47" borderId="1" xfId="0" applyFont="1" applyFill="1" applyBorder="1" applyAlignment="1">
      <alignment horizontal="center" vertical="center" wrapText="1"/>
    </xf>
    <xf numFmtId="0" fontId="17" fillId="47"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0" fillId="47" borderId="1" xfId="0" applyFill="1" applyBorder="1" applyAlignment="1" applyProtection="1">
      <alignment horizontal="center" vertical="center"/>
      <protection locked="0"/>
    </xf>
    <xf numFmtId="14" fontId="0" fillId="0" borderId="1" xfId="0" applyNumberFormat="1" applyBorder="1" applyProtection="1">
      <protection locked="0"/>
    </xf>
    <xf numFmtId="0" fontId="0" fillId="0" borderId="1" xfId="0" applyBorder="1" applyProtection="1">
      <protection locked="0"/>
    </xf>
    <xf numFmtId="0" fontId="0" fillId="0" borderId="0" xfId="0" applyAlignment="1">
      <alignment horizontal="center" vertical="center" wrapText="1"/>
    </xf>
    <xf numFmtId="0" fontId="4" fillId="46" borderId="80" xfId="0" applyFont="1" applyFill="1" applyBorder="1" applyAlignment="1">
      <alignment horizontal="center" vertical="center" wrapText="1"/>
    </xf>
    <xf numFmtId="0" fontId="4" fillId="13" borderId="80" xfId="0" applyFont="1" applyFill="1" applyBorder="1" applyAlignment="1">
      <alignment horizontal="center" vertical="center" wrapText="1"/>
    </xf>
    <xf numFmtId="0" fontId="3" fillId="12" borderId="1" xfId="0" applyFont="1" applyFill="1" applyBorder="1" applyAlignment="1">
      <alignment horizontal="center" vertical="center"/>
    </xf>
    <xf numFmtId="0" fontId="3" fillId="2" borderId="3" xfId="0" applyFont="1" applyFill="1" applyBorder="1" applyAlignment="1">
      <alignment horizontal="center" vertical="center" wrapText="1" readingOrder="1"/>
    </xf>
    <xf numFmtId="0" fontId="1" fillId="47" borderId="96" xfId="0" applyFont="1" applyFill="1" applyBorder="1" applyAlignment="1">
      <alignment horizontal="center" vertical="center" wrapText="1"/>
    </xf>
    <xf numFmtId="0" fontId="0" fillId="47" borderId="96" xfId="0" applyFill="1" applyBorder="1" applyAlignment="1" applyProtection="1">
      <alignment horizontal="center" vertical="center" wrapText="1"/>
      <protection locked="0"/>
    </xf>
    <xf numFmtId="0" fontId="0" fillId="47" borderId="96" xfId="0" applyFill="1" applyBorder="1" applyAlignment="1">
      <alignment horizontal="center" vertical="center" wrapText="1"/>
    </xf>
    <xf numFmtId="0" fontId="0" fillId="9" borderId="96" xfId="0" applyFill="1" applyBorder="1" applyAlignment="1">
      <alignment horizontal="center" vertical="center"/>
    </xf>
    <xf numFmtId="0" fontId="0" fillId="9" borderId="0" xfId="0" applyFill="1" applyAlignment="1" applyProtection="1">
      <alignment horizontal="center" vertical="center" wrapText="1"/>
      <protection locked="0"/>
    </xf>
    <xf numFmtId="0" fontId="3" fillId="2" borderId="1" xfId="0" applyFont="1" applyFill="1" applyBorder="1" applyAlignment="1">
      <alignment horizontal="center" vertical="center" wrapText="1" readingOrder="1"/>
    </xf>
    <xf numFmtId="0" fontId="72" fillId="0" borderId="1" xfId="0" applyFont="1" applyBorder="1" applyAlignment="1">
      <alignment horizontal="center" vertical="center" wrapText="1" readingOrder="1"/>
    </xf>
    <xf numFmtId="0" fontId="73" fillId="0" borderId="1" xfId="0" applyFont="1" applyBorder="1" applyAlignment="1">
      <alignment horizontal="left" vertical="center" wrapText="1" readingOrder="1"/>
    </xf>
    <xf numFmtId="0" fontId="7" fillId="15" borderId="1" xfId="0" applyFont="1" applyFill="1" applyBorder="1" applyAlignment="1">
      <alignment horizontal="center" vertical="center" wrapText="1"/>
    </xf>
    <xf numFmtId="0" fontId="1" fillId="17" borderId="1" xfId="0" applyFont="1" applyFill="1" applyBorder="1" applyAlignment="1">
      <alignment horizontal="center" vertical="center" wrapText="1"/>
    </xf>
    <xf numFmtId="0" fontId="37" fillId="0" borderId="1" xfId="0" applyFont="1" applyBorder="1" applyAlignment="1">
      <alignment vertical="center" wrapText="1"/>
    </xf>
    <xf numFmtId="0" fontId="0" fillId="0" borderId="1" xfId="0" applyBorder="1" applyAlignment="1" applyProtection="1">
      <alignment horizontal="center" vertical="center" wrapText="1"/>
      <protection locked="0"/>
    </xf>
    <xf numFmtId="0" fontId="1" fillId="0" borderId="4" xfId="0" applyFont="1" applyBorder="1"/>
    <xf numFmtId="0" fontId="1" fillId="18" borderId="1" xfId="0" applyFont="1" applyFill="1" applyBorder="1" applyAlignment="1">
      <alignment horizontal="center" vertical="center"/>
    </xf>
    <xf numFmtId="0" fontId="1" fillId="18" borderId="2" xfId="0" applyFont="1" applyFill="1" applyBorder="1" applyAlignment="1">
      <alignment horizontal="center" vertical="center"/>
    </xf>
    <xf numFmtId="0" fontId="75" fillId="9" borderId="60" xfId="0" applyFont="1" applyFill="1" applyBorder="1" applyAlignment="1">
      <alignment horizontal="center" vertical="center"/>
    </xf>
    <xf numFmtId="0" fontId="0" fillId="0" borderId="96" xfId="0" applyBorder="1" applyAlignment="1" applyProtection="1">
      <alignment horizontal="center" vertical="center"/>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7" fillId="0" borderId="3" xfId="0" applyFont="1" applyBorder="1" applyAlignment="1">
      <alignment horizontal="center"/>
    </xf>
    <xf numFmtId="0" fontId="16" fillId="39" borderId="4" xfId="0" applyFont="1" applyFill="1" applyBorder="1" applyAlignment="1">
      <alignment wrapText="1"/>
    </xf>
    <xf numFmtId="0" fontId="16" fillId="39" borderId="84" xfId="0" applyFont="1" applyFill="1" applyBorder="1" applyAlignment="1">
      <alignment wrapText="1"/>
    </xf>
    <xf numFmtId="0" fontId="16" fillId="39" borderId="5" xfId="0" applyFont="1" applyFill="1" applyBorder="1" applyAlignment="1">
      <alignment wrapText="1"/>
    </xf>
    <xf numFmtId="0" fontId="63" fillId="12" borderId="16"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6" borderId="84" xfId="0" applyFont="1" applyFill="1" applyBorder="1" applyAlignment="1">
      <alignment vertical="center" wrapText="1"/>
    </xf>
    <xf numFmtId="0" fontId="4" fillId="16" borderId="5" xfId="0" applyFont="1" applyFill="1" applyBorder="1" applyAlignment="1">
      <alignment vertical="center" wrapText="1"/>
    </xf>
    <xf numFmtId="0" fontId="4" fillId="16" borderId="6" xfId="0" applyFont="1" applyFill="1" applyBorder="1" applyAlignment="1">
      <alignment vertical="center" wrapText="1"/>
    </xf>
    <xf numFmtId="0" fontId="4" fillId="39" borderId="80" xfId="0" applyFont="1" applyFill="1" applyBorder="1" applyAlignment="1">
      <alignment horizontal="center" vertical="center" wrapText="1"/>
    </xf>
    <xf numFmtId="0" fontId="4" fillId="39" borderId="95" xfId="0" applyFont="1" applyFill="1" applyBorder="1" applyAlignment="1">
      <alignment horizontal="center" vertical="center" textRotation="90" wrapText="1"/>
    </xf>
    <xf numFmtId="0" fontId="4" fillId="12" borderId="80" xfId="0" applyFont="1" applyFill="1" applyBorder="1" applyAlignment="1">
      <alignment horizontal="center" vertical="center" wrapText="1"/>
    </xf>
    <xf numFmtId="0" fontId="4" fillId="10" borderId="80" xfId="0" applyFont="1" applyFill="1" applyBorder="1" applyAlignment="1">
      <alignment horizontal="center" vertical="center" wrapText="1"/>
    </xf>
    <xf numFmtId="0" fontId="4" fillId="10" borderId="80" xfId="0" applyFont="1" applyFill="1" applyBorder="1" applyAlignment="1">
      <alignment horizontal="center" vertical="center" textRotation="90" wrapText="1"/>
    </xf>
    <xf numFmtId="0" fontId="4" fillId="10" borderId="90" xfId="0" applyFont="1" applyFill="1" applyBorder="1" applyAlignment="1">
      <alignment horizontal="center" vertical="center" textRotation="90" wrapText="1"/>
    </xf>
    <xf numFmtId="0" fontId="4" fillId="16" borderId="80"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40" fillId="0" borderId="0" xfId="0" applyFont="1" applyAlignment="1" applyProtection="1">
      <alignment wrapText="1"/>
      <protection locked="0"/>
    </xf>
    <xf numFmtId="0" fontId="1" fillId="0" borderId="0" xfId="0" applyFont="1" applyAlignment="1" applyProtection="1">
      <alignment wrapText="1"/>
      <protection locked="0"/>
    </xf>
    <xf numFmtId="0" fontId="57" fillId="0" borderId="0" xfId="0" applyFont="1" applyAlignment="1" applyProtection="1">
      <alignment wrapText="1"/>
      <protection locked="0"/>
    </xf>
    <xf numFmtId="0" fontId="4" fillId="39" borderId="11" xfId="0" applyFont="1" applyFill="1" applyBorder="1" applyAlignment="1" applyProtection="1">
      <alignment horizontal="center" vertical="center" wrapText="1"/>
      <protection locked="0"/>
    </xf>
    <xf numFmtId="0" fontId="1" fillId="0" borderId="3" xfId="0" applyFont="1" applyBorder="1" applyAlignment="1" applyProtection="1">
      <alignment horizontal="center" wrapText="1"/>
      <protection locked="0"/>
    </xf>
    <xf numFmtId="0" fontId="40"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4" fillId="39" borderId="4" xfId="0" applyFont="1" applyFill="1" applyBorder="1" applyAlignment="1" applyProtection="1">
      <alignment horizontal="center" vertical="center" wrapText="1"/>
      <protection locked="0"/>
    </xf>
    <xf numFmtId="0" fontId="1" fillId="0" borderId="0" xfId="0" applyFont="1" applyAlignment="1" applyProtection="1">
      <alignment horizontal="center" wrapText="1"/>
      <protection locked="0"/>
    </xf>
    <xf numFmtId="0" fontId="59" fillId="0" borderId="0" xfId="0" applyFont="1" applyAlignment="1" applyProtection="1">
      <alignment wrapText="1"/>
      <protection locked="0"/>
    </xf>
    <xf numFmtId="0" fontId="1" fillId="47" borderId="1" xfId="0" applyFont="1" applyFill="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60" fillId="0" borderId="0" xfId="0" applyFont="1" applyAlignment="1" applyProtection="1">
      <alignment wrapText="1"/>
      <protection locked="0"/>
    </xf>
    <xf numFmtId="0" fontId="61" fillId="0" borderId="0" xfId="0" applyFont="1" applyAlignment="1" applyProtection="1">
      <alignment wrapText="1"/>
      <protection locked="0"/>
    </xf>
    <xf numFmtId="0" fontId="1" fillId="0" borderId="12" xfId="0" applyFont="1" applyBorder="1" applyAlignment="1" applyProtection="1">
      <alignment wrapText="1"/>
      <protection locked="0"/>
    </xf>
    <xf numFmtId="0" fontId="39" fillId="0" borderId="0" xfId="0" applyFont="1" applyAlignment="1" applyProtection="1">
      <alignment wrapText="1"/>
      <protection locked="0"/>
    </xf>
    <xf numFmtId="0" fontId="0" fillId="0" borderId="77" xfId="0" applyBorder="1" applyAlignment="1" applyProtection="1">
      <alignment horizontal="center" vertical="center" wrapText="1"/>
      <protection locked="0"/>
    </xf>
    <xf numFmtId="0" fontId="0" fillId="47" borderId="77" xfId="0" applyFill="1" applyBorder="1" applyAlignment="1" applyProtection="1">
      <alignment horizontal="center" vertical="center" textRotation="90" wrapText="1"/>
      <protection locked="0"/>
    </xf>
    <xf numFmtId="0" fontId="5" fillId="47" borderId="77"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66" fillId="0" borderId="0" xfId="0" applyFont="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47" borderId="81" xfId="0" applyFill="1" applyBorder="1" applyAlignment="1" applyProtection="1">
      <alignment horizontal="center" vertical="center" textRotation="90" wrapText="1"/>
      <protection locked="0"/>
    </xf>
    <xf numFmtId="0" fontId="5" fillId="47" borderId="81" xfId="0" applyFont="1" applyFill="1" applyBorder="1" applyAlignment="1" applyProtection="1">
      <alignment horizontal="center" vertical="center" textRotation="90" wrapText="1"/>
      <protection locked="0"/>
    </xf>
    <xf numFmtId="0" fontId="0" fillId="0" borderId="83" xfId="0" applyBorder="1" applyAlignment="1" applyProtection="1">
      <alignment horizontal="center" vertical="center" wrapText="1"/>
      <protection locked="0"/>
    </xf>
    <xf numFmtId="0" fontId="0" fillId="47" borderId="90" xfId="0" applyFill="1" applyBorder="1" applyAlignment="1" applyProtection="1">
      <alignment horizontal="center" vertical="center" textRotation="90" wrapText="1"/>
      <protection locked="0"/>
    </xf>
    <xf numFmtId="0" fontId="0" fillId="47" borderId="83" xfId="0" applyFill="1" applyBorder="1" applyAlignment="1" applyProtection="1">
      <alignment horizontal="center" vertical="center" textRotation="90" wrapText="1"/>
      <protection locked="0"/>
    </xf>
    <xf numFmtId="0" fontId="5" fillId="47" borderId="83" xfId="0" applyFont="1" applyFill="1" applyBorder="1" applyAlignment="1" applyProtection="1">
      <alignment horizontal="center" vertical="center" textRotation="90" wrapText="1"/>
      <protection locked="0"/>
    </xf>
    <xf numFmtId="0" fontId="0" fillId="0" borderId="93" xfId="0" applyBorder="1" applyAlignment="1" applyProtection="1">
      <alignment horizontal="center" vertical="center" wrapText="1"/>
      <protection locked="0"/>
    </xf>
    <xf numFmtId="0" fontId="0" fillId="47" borderId="3" xfId="0" applyFill="1" applyBorder="1" applyAlignment="1" applyProtection="1">
      <alignment horizontal="center" vertical="center" textRotation="90" wrapText="1"/>
      <protection locked="0"/>
    </xf>
    <xf numFmtId="0" fontId="1" fillId="0" borderId="0" xfId="0" applyFont="1" applyProtection="1">
      <protection locked="0"/>
    </xf>
    <xf numFmtId="0" fontId="0" fillId="0" borderId="0" xfId="0" applyProtection="1">
      <protection locked="0"/>
    </xf>
    <xf numFmtId="0" fontId="4" fillId="13" borderId="1" xfId="0" applyFont="1" applyFill="1" applyBorder="1" applyAlignment="1">
      <alignment horizontal="center" vertical="center" wrapText="1"/>
    </xf>
    <xf numFmtId="0" fontId="0" fillId="47" borderId="77" xfId="0" applyFill="1" applyBorder="1" applyAlignment="1">
      <alignment horizontal="center" vertical="center" textRotation="90" wrapText="1"/>
    </xf>
    <xf numFmtId="0" fontId="0" fillId="47" borderId="81" xfId="0" applyFill="1" applyBorder="1" applyAlignment="1">
      <alignment horizontal="center" vertical="center" textRotation="90" wrapText="1"/>
    </xf>
    <xf numFmtId="0" fontId="0" fillId="47" borderId="90" xfId="0" applyFill="1" applyBorder="1" applyAlignment="1">
      <alignment horizontal="center" vertical="center" textRotation="90" wrapText="1"/>
    </xf>
    <xf numFmtId="0" fontId="0" fillId="47" borderId="83" xfId="0" applyFill="1" applyBorder="1" applyAlignment="1">
      <alignment horizontal="center" vertical="center" textRotation="90" wrapText="1"/>
    </xf>
    <xf numFmtId="0" fontId="0" fillId="47" borderId="3" xfId="0" applyFill="1" applyBorder="1" applyAlignment="1">
      <alignment horizontal="center" vertical="center" textRotation="90" wrapText="1"/>
    </xf>
    <xf numFmtId="9" fontId="5" fillId="47" borderId="77" xfId="66" applyFont="1" applyFill="1" applyBorder="1" applyAlignment="1" applyProtection="1">
      <alignment horizontal="center" vertical="center" wrapText="1"/>
    </xf>
    <xf numFmtId="9" fontId="5" fillId="47" borderId="91" xfId="66" applyFont="1" applyFill="1" applyBorder="1" applyAlignment="1" applyProtection="1">
      <alignment horizontal="center" vertical="center" wrapText="1"/>
    </xf>
    <xf numFmtId="9" fontId="5" fillId="47" borderId="92" xfId="66" applyFont="1" applyFill="1" applyBorder="1" applyAlignment="1" applyProtection="1">
      <alignment horizontal="center" vertical="center" wrapText="1"/>
    </xf>
    <xf numFmtId="9" fontId="5" fillId="47" borderId="81" xfId="66" applyFont="1" applyFill="1" applyBorder="1" applyAlignment="1" applyProtection="1">
      <alignment horizontal="center" vertical="center" wrapText="1"/>
    </xf>
    <xf numFmtId="9" fontId="5" fillId="47" borderId="83" xfId="66" applyFont="1" applyFill="1" applyBorder="1" applyAlignment="1" applyProtection="1">
      <alignment horizontal="center" vertical="center" wrapText="1"/>
    </xf>
    <xf numFmtId="9" fontId="7" fillId="47" borderId="77" xfId="0" applyNumberFormat="1" applyFont="1" applyFill="1" applyBorder="1" applyAlignment="1">
      <alignment horizontal="center" vertical="center" wrapText="1"/>
    </xf>
    <xf numFmtId="9" fontId="1" fillId="47" borderId="77" xfId="0" applyNumberFormat="1" applyFont="1" applyFill="1" applyBorder="1" applyAlignment="1">
      <alignment horizontal="center" vertical="center"/>
    </xf>
    <xf numFmtId="9" fontId="7" fillId="47" borderId="81" xfId="0" applyNumberFormat="1" applyFont="1" applyFill="1" applyBorder="1" applyAlignment="1">
      <alignment horizontal="center" vertical="center" wrapText="1"/>
    </xf>
    <xf numFmtId="9" fontId="1" fillId="47" borderId="81" xfId="0" applyNumberFormat="1" applyFont="1" applyFill="1" applyBorder="1" applyAlignment="1">
      <alignment horizontal="center" vertical="center"/>
    </xf>
    <xf numFmtId="9" fontId="7" fillId="47" borderId="83" xfId="0" applyNumberFormat="1" applyFont="1" applyFill="1" applyBorder="1" applyAlignment="1">
      <alignment horizontal="center" vertical="center" wrapText="1"/>
    </xf>
    <xf numFmtId="9" fontId="1" fillId="47" borderId="83" xfId="0" applyNumberFormat="1" applyFont="1" applyFill="1" applyBorder="1" applyAlignment="1">
      <alignment horizontal="center" vertical="center"/>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6" fillId="0" borderId="0" xfId="0" applyFont="1" applyProtection="1">
      <protection locked="0"/>
    </xf>
    <xf numFmtId="0" fontId="67" fillId="0" borderId="0" xfId="0" applyFont="1" applyProtection="1">
      <protection locked="0"/>
    </xf>
    <xf numFmtId="0" fontId="0" fillId="0" borderId="60" xfId="0" applyBorder="1" applyAlignment="1" applyProtection="1">
      <alignment horizontal="center" vertical="center" wrapText="1"/>
      <protection locked="0"/>
    </xf>
    <xf numFmtId="0" fontId="0" fillId="0" borderId="0" xfId="0" applyAlignment="1" applyProtection="1">
      <alignment vertical="center"/>
      <protection locked="0"/>
    </xf>
    <xf numFmtId="0" fontId="40" fillId="0" borderId="0" xfId="0" applyFont="1" applyProtection="1">
      <protection locked="0"/>
    </xf>
    <xf numFmtId="0" fontId="59" fillId="0" borderId="0" xfId="0" applyFont="1" applyAlignment="1" applyProtection="1">
      <alignment vertical="center" wrapText="1"/>
      <protection locked="0"/>
    </xf>
    <xf numFmtId="0" fontId="7" fillId="0" borderId="0" xfId="0" applyFont="1" applyAlignment="1">
      <alignment horizontal="center" vertical="center" wrapText="1"/>
    </xf>
    <xf numFmtId="0" fontId="5"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horizontal="center" vertical="center" wrapText="1"/>
    </xf>
    <xf numFmtId="0" fontId="1" fillId="0" borderId="0" xfId="0" applyFont="1" applyAlignment="1">
      <alignment horizontal="center" vertical="center"/>
    </xf>
    <xf numFmtId="0" fontId="60" fillId="0" borderId="0" xfId="0" applyFont="1" applyAlignment="1">
      <alignment horizontal="center" vertical="center" wrapText="1"/>
    </xf>
    <xf numFmtId="0" fontId="1" fillId="0" borderId="1"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69" fillId="0" borderId="0" xfId="0" applyFont="1" applyProtection="1">
      <protection locked="0"/>
    </xf>
    <xf numFmtId="0" fontId="70" fillId="0" borderId="0" xfId="0" applyFont="1" applyProtection="1">
      <protection locked="0"/>
    </xf>
    <xf numFmtId="0" fontId="0" fillId="47" borderId="0" xfId="0" applyFill="1" applyProtection="1">
      <protection locked="0"/>
    </xf>
    <xf numFmtId="0" fontId="69" fillId="0" borderId="0" xfId="0" applyFont="1" applyAlignment="1" applyProtection="1">
      <alignment horizontal="center"/>
      <protection locked="0"/>
    </xf>
    <xf numFmtId="0" fontId="1" fillId="9" borderId="96" xfId="0" applyFont="1" applyFill="1" applyBorder="1" applyAlignment="1" applyProtection="1">
      <alignment horizontal="center" vertical="center"/>
      <protection locked="0"/>
    </xf>
    <xf numFmtId="0" fontId="0" fillId="9" borderId="96" xfId="0" applyFill="1" applyBorder="1" applyAlignment="1" applyProtection="1">
      <alignment horizontal="center" vertical="center"/>
      <protection locked="0"/>
    </xf>
    <xf numFmtId="0" fontId="1" fillId="9" borderId="0" xfId="0" applyFont="1" applyFill="1" applyAlignment="1" applyProtection="1">
      <alignment horizontal="center" vertical="center"/>
      <protection locked="0"/>
    </xf>
    <xf numFmtId="0" fontId="37" fillId="9" borderId="0" xfId="0" applyFont="1" applyFill="1" applyAlignment="1" applyProtection="1">
      <alignment horizontal="center" vertical="center" wrapText="1" shrinkToFit="1"/>
      <protection locked="0"/>
    </xf>
    <xf numFmtId="0" fontId="0" fillId="9" borderId="0" xfId="0" applyFill="1" applyAlignment="1" applyProtection="1">
      <alignment horizontal="center" vertical="center"/>
      <protection locked="0"/>
    </xf>
    <xf numFmtId="0" fontId="74" fillId="0" borderId="0" xfId="0" applyFont="1" applyProtection="1">
      <protection locked="0"/>
    </xf>
    <xf numFmtId="0" fontId="5" fillId="0" borderId="31" xfId="0" applyFont="1" applyBorder="1" applyAlignment="1" applyProtection="1">
      <alignment wrapText="1"/>
      <protection locked="0"/>
    </xf>
    <xf numFmtId="0" fontId="5" fillId="0" borderId="32" xfId="0" applyFont="1" applyBorder="1" applyAlignment="1" applyProtection="1">
      <alignment wrapText="1"/>
      <protection locked="0"/>
    </xf>
    <xf numFmtId="0" fontId="73" fillId="0" borderId="32" xfId="0" applyFont="1" applyBorder="1" applyAlignment="1" applyProtection="1">
      <alignment horizontal="center" vertical="center" wrapText="1" readingOrder="1"/>
      <protection locked="0"/>
    </xf>
    <xf numFmtId="0" fontId="73" fillId="0" borderId="39" xfId="0" applyFont="1" applyBorder="1" applyAlignment="1" applyProtection="1">
      <alignment horizontal="center" vertical="center" wrapText="1" readingOrder="1"/>
      <protection locked="0"/>
    </xf>
    <xf numFmtId="0" fontId="73" fillId="0" borderId="40" xfId="0" applyFont="1" applyBorder="1" applyAlignment="1" applyProtection="1">
      <alignment horizontal="center" vertical="center" wrapText="1" readingOrder="1"/>
      <protection locked="0"/>
    </xf>
    <xf numFmtId="0" fontId="73" fillId="0" borderId="41" xfId="0" applyFont="1" applyBorder="1" applyAlignment="1" applyProtection="1">
      <alignment horizontal="center" vertical="center" wrapText="1" readingOrder="1"/>
      <protection locked="0"/>
    </xf>
    <xf numFmtId="0" fontId="0" fillId="0" borderId="22" xfId="0" applyBorder="1" applyProtection="1">
      <protection locked="0"/>
    </xf>
    <xf numFmtId="0" fontId="5" fillId="0" borderId="14" xfId="0" applyFont="1" applyBorder="1" applyAlignment="1" applyProtection="1">
      <alignment wrapText="1"/>
      <protection locked="0"/>
    </xf>
    <xf numFmtId="0" fontId="5" fillId="0" borderId="0" xfId="0" applyFont="1" applyAlignment="1" applyProtection="1">
      <alignment wrapText="1"/>
      <protection locked="0"/>
    </xf>
    <xf numFmtId="0" fontId="73" fillId="0" borderId="0" xfId="0" applyFont="1" applyAlignment="1" applyProtection="1">
      <alignment horizontal="center" vertical="center" wrapText="1" readingOrder="1"/>
      <protection locked="0"/>
    </xf>
    <xf numFmtId="0" fontId="73" fillId="0" borderId="42" xfId="0" applyFont="1" applyBorder="1" applyAlignment="1" applyProtection="1">
      <alignment horizontal="center" vertical="center" wrapText="1" readingOrder="1"/>
      <protection locked="0"/>
    </xf>
    <xf numFmtId="0" fontId="73" fillId="0" borderId="43" xfId="0" applyFont="1" applyBorder="1" applyAlignment="1" applyProtection="1">
      <alignment horizontal="center" vertical="center" wrapText="1" readingOrder="1"/>
      <protection locked="0"/>
    </xf>
    <xf numFmtId="0" fontId="73" fillId="0" borderId="14" xfId="0" applyFont="1" applyBorder="1" applyAlignment="1" applyProtection="1">
      <alignment horizontal="center" vertical="center" wrapText="1" readingOrder="1"/>
      <protection locked="0"/>
    </xf>
    <xf numFmtId="0" fontId="72" fillId="7" borderId="33" xfId="0" applyFont="1" applyFill="1" applyBorder="1" applyAlignment="1" applyProtection="1">
      <alignment horizontal="center" vertical="center" wrapText="1" readingOrder="1"/>
      <protection locked="0"/>
    </xf>
    <xf numFmtId="0" fontId="72" fillId="7" borderId="37" xfId="0" applyFont="1" applyFill="1" applyBorder="1" applyAlignment="1" applyProtection="1">
      <alignment horizontal="center" vertical="center" wrapText="1" readingOrder="1"/>
      <protection locked="0"/>
    </xf>
    <xf numFmtId="0" fontId="72" fillId="5" borderId="44" xfId="0" applyFont="1" applyFill="1" applyBorder="1" applyAlignment="1" applyProtection="1">
      <alignment horizontal="center" vertical="center" wrapText="1" readingOrder="1"/>
      <protection locked="0"/>
    </xf>
    <xf numFmtId="0" fontId="72" fillId="5" borderId="34" xfId="0" applyFont="1" applyFill="1" applyBorder="1" applyAlignment="1" applyProtection="1">
      <alignment horizontal="center" vertical="center" wrapText="1" readingOrder="1"/>
      <protection locked="0"/>
    </xf>
    <xf numFmtId="0" fontId="72" fillId="5" borderId="45" xfId="0" applyFont="1" applyFill="1" applyBorder="1" applyAlignment="1" applyProtection="1">
      <alignment horizontal="center" vertical="center" wrapText="1" readingOrder="1"/>
      <protection locked="0"/>
    </xf>
    <xf numFmtId="0" fontId="72" fillId="6" borderId="35" xfId="0" applyFont="1" applyFill="1" applyBorder="1" applyAlignment="1" applyProtection="1">
      <alignment horizontal="center" vertical="center" wrapText="1" readingOrder="1"/>
      <protection locked="0"/>
    </xf>
    <xf numFmtId="0" fontId="72" fillId="7" borderId="29" xfId="0" applyFont="1" applyFill="1" applyBorder="1" applyAlignment="1" applyProtection="1">
      <alignment horizontal="center" vertical="center" wrapText="1" readingOrder="1"/>
      <protection locked="0"/>
    </xf>
    <xf numFmtId="0" fontId="72" fillId="7" borderId="46" xfId="0" applyFont="1" applyFill="1" applyBorder="1" applyAlignment="1" applyProtection="1">
      <alignment horizontal="center" vertical="center" wrapText="1" readingOrder="1"/>
      <protection locked="0"/>
    </xf>
    <xf numFmtId="0" fontId="72" fillId="5" borderId="15" xfId="0" applyFont="1" applyFill="1" applyBorder="1" applyAlignment="1" applyProtection="1">
      <alignment horizontal="center" vertical="center" wrapText="1" readingOrder="1"/>
      <protection locked="0"/>
    </xf>
    <xf numFmtId="0" fontId="72" fillId="5" borderId="47" xfId="0" applyFont="1" applyFill="1" applyBorder="1" applyAlignment="1" applyProtection="1">
      <alignment horizontal="center" vertical="center" wrapText="1" readingOrder="1"/>
      <protection locked="0"/>
    </xf>
    <xf numFmtId="0" fontId="72" fillId="8" borderId="35" xfId="0" applyFont="1" applyFill="1" applyBorder="1" applyAlignment="1" applyProtection="1">
      <alignment horizontal="center" vertical="center" wrapText="1" readingOrder="1"/>
      <protection locked="0"/>
    </xf>
    <xf numFmtId="0" fontId="72" fillId="6" borderId="29" xfId="0" applyFont="1" applyFill="1" applyBorder="1" applyAlignment="1" applyProtection="1">
      <alignment horizontal="center" vertical="center" wrapText="1" readingOrder="1"/>
      <protection locked="0"/>
    </xf>
    <xf numFmtId="0" fontId="72" fillId="8" borderId="29" xfId="0" applyFont="1" applyFill="1" applyBorder="1" applyAlignment="1" applyProtection="1">
      <alignment horizontal="center" vertical="center" wrapText="1" readingOrder="1"/>
      <protection locked="0"/>
    </xf>
    <xf numFmtId="0" fontId="72" fillId="6" borderId="46" xfId="0" applyFont="1" applyFill="1" applyBorder="1" applyAlignment="1" applyProtection="1">
      <alignment horizontal="center" vertical="center" wrapText="1" readingOrder="1"/>
      <protection locked="0"/>
    </xf>
    <xf numFmtId="0" fontId="72" fillId="7" borderId="15" xfId="0" applyFont="1" applyFill="1" applyBorder="1" applyAlignment="1" applyProtection="1">
      <alignment horizontal="center" vertical="center" wrapText="1" readingOrder="1"/>
      <protection locked="0"/>
    </xf>
    <xf numFmtId="0" fontId="72" fillId="8" borderId="36" xfId="0" applyFont="1" applyFill="1" applyBorder="1" applyAlignment="1" applyProtection="1">
      <alignment horizontal="center" vertical="center" wrapText="1" readingOrder="1"/>
      <protection locked="0"/>
    </xf>
    <xf numFmtId="0" fontId="72" fillId="8" borderId="38" xfId="0" applyFont="1" applyFill="1" applyBorder="1" applyAlignment="1" applyProtection="1">
      <alignment horizontal="center" vertical="center" wrapText="1" readingOrder="1"/>
      <protection locked="0"/>
    </xf>
    <xf numFmtId="0" fontId="72" fillId="6" borderId="48" xfId="0" applyFont="1" applyFill="1" applyBorder="1" applyAlignment="1" applyProtection="1">
      <alignment horizontal="center" vertical="center" wrapText="1" readingOrder="1"/>
      <protection locked="0"/>
    </xf>
    <xf numFmtId="0" fontId="72" fillId="7" borderId="49" xfId="0" applyFont="1" applyFill="1" applyBorder="1" applyAlignment="1" applyProtection="1">
      <alignment horizontal="center" vertical="center" wrapText="1" readingOrder="1"/>
      <protection locked="0"/>
    </xf>
    <xf numFmtId="0" fontId="73" fillId="0" borderId="24" xfId="0" applyFont="1" applyBorder="1" applyAlignment="1" applyProtection="1">
      <alignment horizontal="left" wrapText="1" readingOrder="1"/>
      <protection locked="0"/>
    </xf>
    <xf numFmtId="0" fontId="73" fillId="0" borderId="25" xfId="0" applyFont="1" applyBorder="1" applyAlignment="1" applyProtection="1">
      <alignment horizontal="left" wrapText="1" readingOrder="1"/>
      <protection locked="0"/>
    </xf>
    <xf numFmtId="0" fontId="73" fillId="0" borderId="26" xfId="0" applyFont="1" applyBorder="1" applyAlignment="1" applyProtection="1">
      <alignment horizontal="left" wrapText="1" readingOrder="1"/>
      <protection locked="0"/>
    </xf>
    <xf numFmtId="0" fontId="1" fillId="0" borderId="0" xfId="0" applyFont="1" applyAlignment="1" applyProtection="1">
      <alignment vertical="center"/>
      <protection locked="0"/>
    </xf>
    <xf numFmtId="0" fontId="72" fillId="4" borderId="1" xfId="0" applyFont="1" applyFill="1" applyBorder="1" applyAlignment="1" applyProtection="1">
      <alignment horizontal="left" vertical="center" wrapText="1" readingOrder="1"/>
      <protection locked="0"/>
    </xf>
    <xf numFmtId="0" fontId="72" fillId="0" borderId="0" xfId="0" applyFont="1" applyAlignment="1" applyProtection="1">
      <alignment vertical="center" wrapText="1" readingOrder="1"/>
      <protection locked="0"/>
    </xf>
    <xf numFmtId="0" fontId="72" fillId="5" borderId="1" xfId="0" applyFont="1" applyFill="1" applyBorder="1" applyAlignment="1" applyProtection="1">
      <alignment vertical="center" wrapText="1" readingOrder="1"/>
      <protection locked="0"/>
    </xf>
    <xf numFmtId="0" fontId="72" fillId="7" borderId="1" xfId="0" applyFont="1" applyFill="1" applyBorder="1" applyAlignment="1" applyProtection="1">
      <alignment vertical="center" wrapText="1" readingOrder="1"/>
      <protection locked="0"/>
    </xf>
    <xf numFmtId="0" fontId="72" fillId="6" borderId="1" xfId="0" applyFont="1" applyFill="1" applyBorder="1" applyAlignment="1" applyProtection="1">
      <alignment vertical="center" wrapText="1" readingOrder="1"/>
      <protection locked="0"/>
    </xf>
    <xf numFmtId="0" fontId="72" fillId="8" borderId="1" xfId="0" applyFont="1" applyFill="1" applyBorder="1" applyAlignment="1" applyProtection="1">
      <alignment vertical="center" wrapText="1" readingOrder="1"/>
      <protection locked="0"/>
    </xf>
    <xf numFmtId="0" fontId="1" fillId="0" borderId="0" xfId="0" applyFont="1" applyAlignment="1" applyProtection="1">
      <alignment horizontal="center"/>
      <protection locked="0"/>
    </xf>
    <xf numFmtId="0" fontId="75" fillId="9" borderId="0" xfId="0" applyFont="1" applyFill="1" applyAlignment="1" applyProtection="1">
      <alignment horizontal="center" vertical="center"/>
      <protection locked="0"/>
    </xf>
    <xf numFmtId="0" fontId="59" fillId="0" borderId="0" xfId="0" applyFont="1" applyProtection="1">
      <protection locked="0"/>
    </xf>
    <xf numFmtId="16" fontId="0" fillId="0" borderId="0" xfId="0" applyNumberFormat="1" applyProtection="1">
      <protection locked="0"/>
    </xf>
    <xf numFmtId="0" fontId="4" fillId="12" borderId="4" xfId="0" applyFont="1" applyFill="1" applyBorder="1" applyAlignment="1">
      <alignment vertical="center" wrapText="1"/>
    </xf>
    <xf numFmtId="0" fontId="0" fillId="47" borderId="96" xfId="0" applyFill="1" applyBorder="1" applyAlignment="1">
      <alignment horizontal="center" vertical="center" wrapText="1" shrinkToFit="1"/>
    </xf>
    <xf numFmtId="0" fontId="5" fillId="0" borderId="0" xfId="0" applyFont="1" applyAlignment="1" applyProtection="1">
      <alignment horizontal="center" wrapText="1"/>
      <protection locked="0"/>
    </xf>
    <xf numFmtId="0" fontId="0" fillId="9" borderId="0" xfId="0" applyFill="1" applyProtection="1">
      <protection locked="0"/>
    </xf>
    <xf numFmtId="0" fontId="1" fillId="0" borderId="1" xfId="0" applyFont="1" applyBorder="1" applyAlignment="1" applyProtection="1">
      <alignment horizontal="center" vertical="center" wrapText="1"/>
      <protection locked="0"/>
    </xf>
    <xf numFmtId="0" fontId="5" fillId="0" borderId="0" xfId="0" applyFont="1" applyProtection="1">
      <protection locked="0"/>
    </xf>
    <xf numFmtId="0" fontId="14" fillId="0" borderId="0" xfId="0" applyFont="1" applyAlignment="1" applyProtection="1">
      <alignment vertical="center"/>
      <protection locked="0"/>
    </xf>
    <xf numFmtId="0" fontId="4" fillId="2" borderId="1" xfId="0" applyFont="1" applyFill="1" applyBorder="1" applyAlignment="1">
      <alignment horizontal="center" vertical="center" wrapText="1" readingOrder="1"/>
    </xf>
    <xf numFmtId="0" fontId="4" fillId="2" borderId="7" xfId="0" applyFont="1" applyFill="1" applyBorder="1" applyAlignment="1">
      <alignment horizontal="center" vertical="center" wrapText="1" readingOrder="1"/>
    </xf>
    <xf numFmtId="0" fontId="5" fillId="9" borderId="1" xfId="0" applyFont="1" applyFill="1" applyBorder="1" applyAlignment="1">
      <alignment horizontal="center" vertical="center"/>
    </xf>
    <xf numFmtId="0" fontId="5" fillId="0" borderId="31" xfId="0" applyFont="1" applyBorder="1" applyAlignment="1">
      <alignment wrapText="1"/>
    </xf>
    <xf numFmtId="0" fontId="5" fillId="0" borderId="32" xfId="0" applyFont="1" applyBorder="1" applyAlignment="1">
      <alignment wrapText="1"/>
    </xf>
    <xf numFmtId="0" fontId="73" fillId="0" borderId="32" xfId="0" applyFont="1" applyBorder="1" applyAlignment="1">
      <alignment horizontal="center" vertical="center" wrapText="1" readingOrder="1"/>
    </xf>
    <xf numFmtId="0" fontId="73" fillId="0" borderId="39" xfId="0" applyFont="1" applyBorder="1" applyAlignment="1">
      <alignment horizontal="center" vertical="center" wrapText="1" readingOrder="1"/>
    </xf>
    <xf numFmtId="0" fontId="73" fillId="0" borderId="40" xfId="0" applyFont="1" applyBorder="1" applyAlignment="1">
      <alignment horizontal="center" vertical="center" wrapText="1" readingOrder="1"/>
    </xf>
    <xf numFmtId="0" fontId="73" fillId="0" borderId="41" xfId="0" applyFont="1" applyBorder="1" applyAlignment="1">
      <alignment horizontal="center" vertical="center" wrapText="1" readingOrder="1"/>
    </xf>
    <xf numFmtId="0" fontId="0" fillId="0" borderId="22" xfId="0" applyBorder="1"/>
    <xf numFmtId="0" fontId="5" fillId="0" borderId="14" xfId="0" applyFont="1" applyBorder="1" applyAlignment="1">
      <alignment wrapText="1"/>
    </xf>
    <xf numFmtId="0" fontId="5" fillId="0" borderId="0" xfId="0" applyFont="1" applyAlignment="1">
      <alignment wrapText="1"/>
    </xf>
    <xf numFmtId="0" fontId="73" fillId="0" borderId="0" xfId="0" applyFont="1" applyAlignment="1">
      <alignment horizontal="center" vertical="center" wrapText="1" readingOrder="1"/>
    </xf>
    <xf numFmtId="0" fontId="73" fillId="0" borderId="42" xfId="0" applyFont="1" applyBorder="1" applyAlignment="1">
      <alignment horizontal="center" vertical="center" wrapText="1" readingOrder="1"/>
    </xf>
    <xf numFmtId="0" fontId="73" fillId="0" borderId="43" xfId="0" applyFont="1" applyBorder="1" applyAlignment="1">
      <alignment horizontal="center" vertical="center" wrapText="1" readingOrder="1"/>
    </xf>
    <xf numFmtId="0" fontId="73" fillId="0" borderId="14" xfId="0" applyFont="1" applyBorder="1" applyAlignment="1">
      <alignment horizontal="center" vertical="center" wrapText="1" readingOrder="1"/>
    </xf>
    <xf numFmtId="0" fontId="72" fillId="7" borderId="33" xfId="0" applyFont="1" applyFill="1" applyBorder="1" applyAlignment="1">
      <alignment horizontal="center" vertical="center" wrapText="1" readingOrder="1"/>
    </xf>
    <xf numFmtId="0" fontId="72" fillId="7" borderId="37" xfId="0" applyFont="1" applyFill="1" applyBorder="1" applyAlignment="1">
      <alignment horizontal="center" vertical="center" wrapText="1" readingOrder="1"/>
    </xf>
    <xf numFmtId="0" fontId="72" fillId="5" borderId="44" xfId="0" applyFont="1" applyFill="1" applyBorder="1" applyAlignment="1">
      <alignment horizontal="center" vertical="center" wrapText="1" readingOrder="1"/>
    </xf>
    <xf numFmtId="0" fontId="72" fillId="5" borderId="34" xfId="0" applyFont="1" applyFill="1" applyBorder="1" applyAlignment="1">
      <alignment horizontal="center" vertical="center" wrapText="1" readingOrder="1"/>
    </xf>
    <xf numFmtId="0" fontId="72" fillId="5" borderId="45" xfId="0" applyFont="1" applyFill="1" applyBorder="1" applyAlignment="1">
      <alignment horizontal="center" vertical="center" wrapText="1" readingOrder="1"/>
    </xf>
    <xf numFmtId="0" fontId="72" fillId="6" borderId="35" xfId="0" applyFont="1" applyFill="1" applyBorder="1" applyAlignment="1">
      <alignment horizontal="center" vertical="center" wrapText="1" readingOrder="1"/>
    </xf>
    <xf numFmtId="0" fontId="72" fillId="7" borderId="29" xfId="0" applyFont="1" applyFill="1" applyBorder="1" applyAlignment="1">
      <alignment horizontal="center" vertical="center" wrapText="1" readingOrder="1"/>
    </xf>
    <xf numFmtId="0" fontId="72" fillId="7" borderId="46" xfId="0" applyFont="1" applyFill="1" applyBorder="1" applyAlignment="1">
      <alignment horizontal="center" vertical="center" wrapText="1" readingOrder="1"/>
    </xf>
    <xf numFmtId="0" fontId="72" fillId="5" borderId="15" xfId="0" applyFont="1" applyFill="1" applyBorder="1" applyAlignment="1">
      <alignment horizontal="center" vertical="center" wrapText="1" readingOrder="1"/>
    </xf>
    <xf numFmtId="0" fontId="72" fillId="5" borderId="47" xfId="0" applyFont="1" applyFill="1" applyBorder="1" applyAlignment="1">
      <alignment horizontal="center" vertical="center" wrapText="1" readingOrder="1"/>
    </xf>
    <xf numFmtId="0" fontId="72" fillId="8" borderId="35" xfId="0" applyFont="1" applyFill="1" applyBorder="1" applyAlignment="1">
      <alignment horizontal="center" vertical="center" wrapText="1" readingOrder="1"/>
    </xf>
    <xf numFmtId="0" fontId="72" fillId="6" borderId="29" xfId="0" applyFont="1" applyFill="1" applyBorder="1" applyAlignment="1">
      <alignment horizontal="center" vertical="center" wrapText="1" readingOrder="1"/>
    </xf>
    <xf numFmtId="0" fontId="7" fillId="5" borderId="15" xfId="0" applyFont="1" applyFill="1" applyBorder="1" applyAlignment="1">
      <alignment horizontal="center" vertical="center" wrapText="1" readingOrder="1"/>
    </xf>
    <xf numFmtId="0" fontId="72" fillId="8" borderId="29" xfId="0" applyFont="1" applyFill="1" applyBorder="1" applyAlignment="1">
      <alignment horizontal="center" vertical="center" wrapText="1" readingOrder="1"/>
    </xf>
    <xf numFmtId="0" fontId="72" fillId="6" borderId="46" xfId="0" applyFont="1" applyFill="1" applyBorder="1" applyAlignment="1">
      <alignment horizontal="center" vertical="center" wrapText="1" readingOrder="1"/>
    </xf>
    <xf numFmtId="0" fontId="7" fillId="7" borderId="15" xfId="0" applyFont="1" applyFill="1" applyBorder="1" applyAlignment="1">
      <alignment horizontal="center" vertical="center" wrapText="1" readingOrder="1"/>
    </xf>
    <xf numFmtId="0" fontId="72" fillId="8" borderId="36" xfId="0" applyFont="1" applyFill="1" applyBorder="1" applyAlignment="1">
      <alignment horizontal="center" vertical="center" wrapText="1" readingOrder="1"/>
    </xf>
    <xf numFmtId="0" fontId="72" fillId="8" borderId="38" xfId="0" applyFont="1" applyFill="1" applyBorder="1" applyAlignment="1">
      <alignment horizontal="center" vertical="center" wrapText="1" readingOrder="1"/>
    </xf>
    <xf numFmtId="0" fontId="72" fillId="6" borderId="48" xfId="0" applyFont="1" applyFill="1" applyBorder="1" applyAlignment="1">
      <alignment horizontal="center" vertical="center" wrapText="1" readingOrder="1"/>
    </xf>
    <xf numFmtId="0" fontId="72" fillId="7" borderId="49" xfId="0" applyFont="1" applyFill="1" applyBorder="1" applyAlignment="1">
      <alignment horizontal="center" vertical="center" wrapText="1" readingOrder="1"/>
    </xf>
    <xf numFmtId="0" fontId="73" fillId="0" borderId="24" xfId="0" applyFont="1" applyBorder="1" applyAlignment="1">
      <alignment horizontal="left" wrapText="1" readingOrder="1"/>
    </xf>
    <xf numFmtId="0" fontId="73" fillId="0" borderId="25" xfId="0" applyFont="1" applyBorder="1" applyAlignment="1">
      <alignment horizontal="left" wrapText="1" readingOrder="1"/>
    </xf>
    <xf numFmtId="0" fontId="73" fillId="0" borderId="26" xfId="0" applyFont="1" applyBorder="1" applyAlignment="1">
      <alignment horizontal="left" wrapText="1" readingOrder="1"/>
    </xf>
    <xf numFmtId="0" fontId="4" fillId="14" borderId="1" xfId="0" applyFont="1" applyFill="1" applyBorder="1" applyAlignment="1">
      <alignment horizontal="center" vertical="center" wrapText="1"/>
    </xf>
    <xf numFmtId="0" fontId="4" fillId="2" borderId="4" xfId="0" applyFont="1" applyFill="1" applyBorder="1"/>
    <xf numFmtId="0" fontId="4" fillId="2" borderId="5" xfId="0" applyFont="1" applyFill="1" applyBorder="1"/>
    <xf numFmtId="0" fontId="4" fillId="2" borderId="6" xfId="0" applyFont="1" applyFill="1" applyBorder="1"/>
    <xf numFmtId="0" fontId="4" fillId="11"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5" fillId="0" borderId="1" xfId="0" applyFont="1" applyBorder="1" applyAlignment="1">
      <alignment horizontal="center" wrapText="1"/>
    </xf>
    <xf numFmtId="0" fontId="8" fillId="0" borderId="0" xfId="0" applyFont="1" applyAlignment="1" applyProtection="1">
      <alignment horizontal="center"/>
      <protection locked="0"/>
    </xf>
    <xf numFmtId="0" fontId="4" fillId="12" borderId="11"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7" fillId="47" borderId="1" xfId="0" applyFont="1" applyFill="1" applyBorder="1" applyAlignment="1">
      <alignment horizontal="center" vertical="center" wrapText="1"/>
    </xf>
    <xf numFmtId="0" fontId="39" fillId="0" borderId="0" xfId="0" applyFont="1"/>
    <xf numFmtId="0" fontId="45" fillId="0" borderId="0" xfId="0" applyFont="1"/>
    <xf numFmtId="0" fontId="51" fillId="0" borderId="0" xfId="0" applyFont="1" applyAlignment="1">
      <alignment horizontal="center" vertical="center" wrapText="1"/>
    </xf>
    <xf numFmtId="0" fontId="43" fillId="40" borderId="0" xfId="0" applyFont="1" applyFill="1" applyAlignment="1">
      <alignment horizontal="center" vertical="center" wrapText="1" readingOrder="1"/>
    </xf>
    <xf numFmtId="0" fontId="44" fillId="18" borderId="64" xfId="0" applyFont="1" applyFill="1" applyBorder="1" applyAlignment="1">
      <alignment horizontal="center" vertical="center" wrapText="1" readingOrder="1"/>
    </xf>
    <xf numFmtId="0" fontId="44" fillId="0" borderId="64" xfId="0" applyFont="1" applyBorder="1" applyAlignment="1">
      <alignment horizontal="justify" vertical="center" wrapText="1" readingOrder="1"/>
    </xf>
    <xf numFmtId="9" fontId="44" fillId="0" borderId="64" xfId="0" applyNumberFormat="1" applyFont="1" applyBorder="1" applyAlignment="1">
      <alignment horizontal="center" vertical="center" wrapText="1" readingOrder="1"/>
    </xf>
    <xf numFmtId="0" fontId="44" fillId="38" borderId="65" xfId="0" applyFont="1" applyFill="1" applyBorder="1" applyAlignment="1">
      <alignment horizontal="center" vertical="center" wrapText="1" readingOrder="1"/>
    </xf>
    <xf numFmtId="0" fontId="44" fillId="0" borderId="65" xfId="0" applyFont="1" applyBorder="1" applyAlignment="1">
      <alignment horizontal="justify" vertical="center" wrapText="1" readingOrder="1"/>
    </xf>
    <xf numFmtId="9" fontId="44" fillId="0" borderId="65" xfId="0" applyNumberFormat="1" applyFont="1" applyBorder="1" applyAlignment="1">
      <alignment horizontal="center" vertical="center" wrapText="1" readingOrder="1"/>
    </xf>
    <xf numFmtId="0" fontId="44" fillId="41" borderId="65" xfId="0" applyFont="1" applyFill="1" applyBorder="1" applyAlignment="1">
      <alignment horizontal="center" vertical="center" wrapText="1" readingOrder="1"/>
    </xf>
    <xf numFmtId="0" fontId="44" fillId="37" borderId="65" xfId="0" applyFont="1" applyFill="1" applyBorder="1" applyAlignment="1">
      <alignment horizontal="center" vertical="center" wrapText="1" readingOrder="1"/>
    </xf>
    <xf numFmtId="0" fontId="52" fillId="5" borderId="65" xfId="0" applyFont="1" applyFill="1" applyBorder="1" applyAlignment="1">
      <alignment horizontal="center" vertical="center" wrapText="1" readingOrder="1"/>
    </xf>
    <xf numFmtId="0" fontId="51" fillId="9" borderId="0" xfId="0" applyFont="1" applyFill="1" applyAlignment="1">
      <alignment horizontal="center" vertical="center" wrapText="1"/>
    </xf>
    <xf numFmtId="0" fontId="51" fillId="0" borderId="64" xfId="0" applyFont="1" applyBorder="1" applyAlignment="1">
      <alignment horizontal="justify" vertical="center" wrapText="1" readingOrder="1"/>
    </xf>
    <xf numFmtId="0" fontId="51" fillId="0" borderId="65" xfId="0" applyFont="1" applyBorder="1" applyAlignment="1">
      <alignment horizontal="justify" vertical="center" wrapText="1" readingOrder="1"/>
    </xf>
    <xf numFmtId="0" fontId="51" fillId="0" borderId="0" xfId="0" applyFont="1"/>
    <xf numFmtId="0" fontId="53" fillId="0" borderId="0" xfId="0" applyFont="1"/>
    <xf numFmtId="0" fontId="39" fillId="9" borderId="0" xfId="0" applyFont="1" applyFill="1"/>
    <xf numFmtId="0" fontId="43" fillId="42" borderId="68" xfId="0" applyFont="1" applyFill="1" applyBorder="1" applyAlignment="1">
      <alignment horizontal="center" vertical="center" wrapText="1" readingOrder="1"/>
    </xf>
    <xf numFmtId="0" fontId="55" fillId="0" borderId="0" xfId="0" applyFont="1"/>
    <xf numFmtId="0" fontId="44" fillId="9" borderId="3" xfId="0" applyFont="1" applyFill="1" applyBorder="1" applyAlignment="1">
      <alignment horizontal="justify" vertical="center" wrapText="1" readingOrder="1"/>
    </xf>
    <xf numFmtId="9" fontId="43" fillId="9" borderId="70" xfId="0" applyNumberFormat="1" applyFont="1" applyFill="1" applyBorder="1" applyAlignment="1">
      <alignment horizontal="center" vertical="center" wrapText="1" readingOrder="1"/>
    </xf>
    <xf numFmtId="41" fontId="53" fillId="0" borderId="0" xfId="67" applyFont="1" applyAlignment="1" applyProtection="1">
      <alignment horizontal="center" vertical="center"/>
    </xf>
    <xf numFmtId="0" fontId="44" fillId="9" borderId="1" xfId="0" applyFont="1" applyFill="1" applyBorder="1" applyAlignment="1">
      <alignment horizontal="justify" vertical="center" wrapText="1" readingOrder="1"/>
    </xf>
    <xf numFmtId="9" fontId="43" fillId="9" borderId="72" xfId="0" applyNumberFormat="1" applyFont="1" applyFill="1" applyBorder="1" applyAlignment="1">
      <alignment horizontal="center" vertical="center" wrapText="1" readingOrder="1"/>
    </xf>
    <xf numFmtId="10" fontId="53" fillId="0" borderId="0" xfId="66" applyNumberFormat="1" applyFont="1" applyAlignment="1" applyProtection="1">
      <alignment vertical="center"/>
    </xf>
    <xf numFmtId="0" fontId="44" fillId="9" borderId="72" xfId="0" applyFont="1" applyFill="1" applyBorder="1" applyAlignment="1">
      <alignment horizontal="center" vertical="center" wrapText="1" readingOrder="1"/>
    </xf>
    <xf numFmtId="0" fontId="44" fillId="9" borderId="74" xfId="0" applyFont="1" applyFill="1" applyBorder="1" applyAlignment="1">
      <alignment horizontal="justify" vertical="center" wrapText="1" readingOrder="1"/>
    </xf>
    <xf numFmtId="0" fontId="44" fillId="9" borderId="75" xfId="0" applyFont="1" applyFill="1" applyBorder="1" applyAlignment="1">
      <alignment horizontal="center" vertical="center" wrapText="1" readingOrder="1"/>
    </xf>
    <xf numFmtId="9" fontId="43" fillId="0" borderId="65" xfId="0" applyNumberFormat="1" applyFont="1" applyBorder="1" applyAlignment="1">
      <alignment horizontal="center" vertical="center" wrapText="1" readingOrder="1"/>
    </xf>
    <xf numFmtId="9" fontId="44" fillId="0" borderId="0" xfId="0" applyNumberFormat="1" applyFont="1" applyAlignment="1">
      <alignment horizontal="center" vertical="center" wrapText="1" readingOrder="1"/>
    </xf>
    <xf numFmtId="0" fontId="39" fillId="0" borderId="0" xfId="0" applyFont="1" applyAlignment="1">
      <alignment horizontal="justify" vertical="center"/>
    </xf>
    <xf numFmtId="0" fontId="17" fillId="0" borderId="1" xfId="0" applyFont="1" applyBorder="1" applyAlignment="1" applyProtection="1">
      <alignment vertical="center" wrapText="1"/>
      <protection locked="0"/>
    </xf>
    <xf numFmtId="0" fontId="17" fillId="0" borderId="1" xfId="0" applyFont="1" applyBorder="1" applyAlignment="1" applyProtection="1">
      <alignment wrapText="1"/>
      <protection locked="0"/>
    </xf>
    <xf numFmtId="0" fontId="17" fillId="0" borderId="0" xfId="0" applyFont="1" applyAlignment="1" applyProtection="1">
      <alignment horizontal="center" vertical="center" wrapText="1"/>
      <protection locked="0"/>
    </xf>
    <xf numFmtId="0" fontId="17" fillId="0" borderId="0" xfId="0" applyFont="1" applyAlignment="1" applyProtection="1">
      <alignment wrapText="1"/>
      <protection locked="0"/>
    </xf>
    <xf numFmtId="0" fontId="41" fillId="43" borderId="1" xfId="0" applyFont="1" applyFill="1" applyBorder="1" applyAlignment="1">
      <alignment horizontal="center" vertical="center" wrapText="1"/>
    </xf>
    <xf numFmtId="1" fontId="1" fillId="0" borderId="77" xfId="0" applyNumberFormat="1" applyFont="1" applyBorder="1" applyAlignment="1">
      <alignment horizontal="center" vertical="center" wrapText="1"/>
    </xf>
    <xf numFmtId="1" fontId="1" fillId="0" borderId="81" xfId="0" applyNumberFormat="1" applyFont="1" applyBorder="1" applyAlignment="1">
      <alignment horizontal="center" vertical="center" wrapText="1"/>
    </xf>
    <xf numFmtId="1" fontId="1" fillId="0" borderId="83" xfId="0" applyNumberFormat="1" applyFont="1" applyBorder="1" applyAlignment="1">
      <alignment horizontal="center" vertical="center" wrapText="1"/>
    </xf>
    <xf numFmtId="0" fontId="4" fillId="49" borderId="4" xfId="0" applyFont="1" applyFill="1" applyBorder="1" applyAlignment="1">
      <alignment horizontal="center" vertical="center" wrapText="1"/>
    </xf>
    <xf numFmtId="0" fontId="1" fillId="0" borderId="2" xfId="0" applyFont="1" applyBorder="1" applyAlignment="1" applyProtection="1">
      <alignment horizontal="center" wrapText="1"/>
      <protection locked="0"/>
    </xf>
    <xf numFmtId="0" fontId="51" fillId="0" borderId="0" xfId="0" applyFont="1" applyAlignment="1">
      <alignment wrapText="1"/>
    </xf>
    <xf numFmtId="0" fontId="16" fillId="39" borderId="103" xfId="0" applyFont="1" applyFill="1" applyBorder="1" applyAlignment="1">
      <alignment wrapText="1"/>
    </xf>
    <xf numFmtId="0" fontId="59" fillId="0" borderId="0" xfId="0" applyFont="1" applyAlignment="1" applyProtection="1">
      <alignment horizontal="center" vertical="center" wrapText="1"/>
      <protection locked="0"/>
    </xf>
    <xf numFmtId="0" fontId="5" fillId="47" borderId="81" xfId="0" applyFont="1" applyFill="1" applyBorder="1" applyAlignment="1">
      <alignment horizontal="center" vertical="center" textRotation="90" wrapText="1"/>
    </xf>
    <xf numFmtId="9" fontId="7" fillId="47" borderId="81" xfId="0" applyNumberFormat="1" applyFont="1" applyFill="1" applyBorder="1" applyAlignment="1">
      <alignment horizontal="center" vertical="center"/>
    </xf>
    <xf numFmtId="0" fontId="59" fillId="0" borderId="81" xfId="0"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40" fillId="0" borderId="0" xfId="0" applyFont="1" applyAlignment="1" applyProtection="1">
      <alignment vertical="center"/>
      <protection locked="0"/>
    </xf>
    <xf numFmtId="0" fontId="4" fillId="39" borderId="108" xfId="0" applyFont="1" applyFill="1" applyBorder="1" applyAlignment="1">
      <alignment horizontal="center" vertical="center" wrapText="1"/>
    </xf>
    <xf numFmtId="0" fontId="4" fillId="49" borderId="108" xfId="0" applyFont="1" applyFill="1" applyBorder="1" applyAlignment="1">
      <alignment horizontal="center" vertical="center" wrapText="1"/>
    </xf>
    <xf numFmtId="9" fontId="51" fillId="0" borderId="0" xfId="66" applyFont="1" applyAlignment="1" applyProtection="1">
      <alignment vertical="center"/>
    </xf>
    <xf numFmtId="41" fontId="51" fillId="0" borderId="0" xfId="67" applyFont="1" applyAlignment="1" applyProtection="1">
      <alignment horizontal="center" vertical="center"/>
    </xf>
    <xf numFmtId="0" fontId="51" fillId="0" borderId="64" xfId="0" applyFont="1" applyBorder="1" applyAlignment="1">
      <alignment horizontal="center" vertical="center" wrapText="1" readingOrder="1"/>
    </xf>
    <xf numFmtId="0" fontId="51" fillId="0" borderId="65" xfId="0" applyFont="1" applyBorder="1" applyAlignment="1">
      <alignment horizontal="center" vertical="center" wrapText="1" readingOrder="1"/>
    </xf>
    <xf numFmtId="0" fontId="76" fillId="0" borderId="0" xfId="0" applyFont="1" applyAlignment="1">
      <alignment vertical="center"/>
    </xf>
    <xf numFmtId="0" fontId="77" fillId="0" borderId="0" xfId="0" applyFont="1" applyAlignment="1">
      <alignment horizontal="center" vertical="center"/>
    </xf>
    <xf numFmtId="3" fontId="76" fillId="0" borderId="0" xfId="0" applyNumberFormat="1" applyFont="1"/>
    <xf numFmtId="41" fontId="76" fillId="0" borderId="0" xfId="0" applyNumberFormat="1" applyFont="1"/>
    <xf numFmtId="0" fontId="77" fillId="0" borderId="0" xfId="0" applyFont="1" applyAlignment="1">
      <alignment vertical="center" wrapText="1"/>
    </xf>
    <xf numFmtId="41" fontId="77" fillId="0" borderId="0" xfId="67" applyFont="1" applyAlignment="1" applyProtection="1">
      <alignment vertical="center"/>
    </xf>
    <xf numFmtId="164" fontId="76" fillId="0" borderId="0" xfId="66" applyNumberFormat="1" applyFont="1" applyAlignment="1" applyProtection="1">
      <alignment vertical="center"/>
    </xf>
    <xf numFmtId="9" fontId="76" fillId="0" borderId="0" xfId="66" applyFont="1" applyAlignment="1" applyProtection="1">
      <alignment vertical="center"/>
    </xf>
    <xf numFmtId="10" fontId="76" fillId="0" borderId="0" xfId="66" applyNumberFormat="1" applyFont="1" applyAlignment="1" applyProtection="1">
      <alignment vertical="center"/>
    </xf>
    <xf numFmtId="0" fontId="76" fillId="0" borderId="0" xfId="0" applyFont="1" applyAlignment="1">
      <alignment vertical="center" wrapText="1"/>
    </xf>
    <xf numFmtId="41" fontId="76" fillId="0" borderId="0" xfId="67" applyFont="1" applyAlignment="1" applyProtection="1">
      <alignment vertical="center"/>
    </xf>
    <xf numFmtId="0" fontId="78" fillId="0" borderId="0" xfId="0" applyFont="1" applyAlignment="1" applyProtection="1">
      <alignment horizontal="center" vertical="center"/>
      <protection locked="0"/>
    </xf>
    <xf numFmtId="0" fontId="43" fillId="9" borderId="1" xfId="0" applyFont="1" applyFill="1" applyBorder="1" applyAlignment="1">
      <alignment horizontal="center" vertical="center" wrapText="1" readingOrder="1"/>
    </xf>
    <xf numFmtId="0" fontId="43" fillId="9" borderId="74" xfId="0" applyFont="1" applyFill="1" applyBorder="1" applyAlignment="1">
      <alignment horizontal="center" vertical="center" wrapText="1" readingOrder="1"/>
    </xf>
    <xf numFmtId="0" fontId="43" fillId="42" borderId="67" xfId="0" applyFont="1" applyFill="1" applyBorder="1" applyAlignment="1">
      <alignment horizontal="center" vertical="center" wrapText="1" readingOrder="1"/>
    </xf>
    <xf numFmtId="0" fontId="43" fillId="9" borderId="3" xfId="0" applyFont="1" applyFill="1" applyBorder="1" applyAlignment="1">
      <alignment horizontal="center" vertical="center" wrapText="1" readingOrder="1"/>
    </xf>
    <xf numFmtId="0" fontId="0" fillId="0" borderId="107" xfId="0" applyBorder="1"/>
    <xf numFmtId="0" fontId="1" fillId="50" borderId="107" xfId="0" applyFont="1" applyFill="1" applyBorder="1" applyAlignment="1">
      <alignment horizontal="center"/>
    </xf>
    <xf numFmtId="0" fontId="58" fillId="0" borderId="0" xfId="0" applyFont="1" applyAlignment="1">
      <alignment vertical="center" wrapText="1"/>
    </xf>
    <xf numFmtId="0" fontId="58" fillId="0" borderId="0" xfId="0" applyFont="1" applyAlignment="1">
      <alignment wrapText="1"/>
    </xf>
    <xf numFmtId="0" fontId="1" fillId="47" borderId="96" xfId="0" applyFont="1" applyFill="1" applyBorder="1" applyAlignment="1" applyProtection="1">
      <alignment horizontal="center" vertical="center" wrapText="1"/>
      <protection locked="0"/>
    </xf>
    <xf numFmtId="0" fontId="4" fillId="10" borderId="110" xfId="0" applyFont="1" applyFill="1" applyBorder="1" applyAlignment="1">
      <alignment horizontal="center" vertical="center" wrapText="1"/>
    </xf>
    <xf numFmtId="0" fontId="0" fillId="0" borderId="110" xfId="0" applyBorder="1" applyAlignment="1">
      <alignment horizontal="center" vertical="center" wrapText="1"/>
    </xf>
    <xf numFmtId="0" fontId="5" fillId="0" borderId="110" xfId="0" applyFont="1" applyBorder="1" applyAlignment="1">
      <alignment horizontal="center"/>
    </xf>
    <xf numFmtId="0" fontId="7" fillId="0" borderId="110" xfId="0" applyFont="1" applyBorder="1" applyAlignment="1">
      <alignment horizontal="center" vertical="center" wrapText="1" readingOrder="1"/>
    </xf>
    <xf numFmtId="0" fontId="5" fillId="0" borderId="77"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60" fillId="0" borderId="60" xfId="0" applyFont="1" applyBorder="1" applyAlignment="1" applyProtection="1">
      <alignment horizontal="center" vertical="center" wrapText="1"/>
      <protection locked="0"/>
    </xf>
    <xf numFmtId="0" fontId="60" fillId="0" borderId="0" xfId="0" applyFont="1" applyAlignment="1" applyProtection="1">
      <alignment horizontal="center" vertical="center"/>
      <protection locked="0"/>
    </xf>
    <xf numFmtId="0" fontId="5" fillId="0" borderId="110" xfId="0" applyFont="1" applyBorder="1" applyAlignment="1" applyProtection="1">
      <alignment horizontal="center" vertical="center" wrapText="1"/>
      <protection locked="0"/>
    </xf>
    <xf numFmtId="0" fontId="5" fillId="47" borderId="110" xfId="0" applyFont="1" applyFill="1" applyBorder="1" applyAlignment="1" applyProtection="1">
      <alignment horizontal="center" vertical="center" textRotation="90" wrapText="1"/>
      <protection locked="0"/>
    </xf>
    <xf numFmtId="0" fontId="0" fillId="47" borderId="110" xfId="0" applyFill="1" applyBorder="1" applyAlignment="1" applyProtection="1">
      <alignment horizontal="center" vertical="center" textRotation="90" wrapText="1"/>
      <protection locked="0"/>
    </xf>
    <xf numFmtId="0" fontId="0" fillId="0" borderId="11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47" borderId="92" xfId="0" applyFill="1" applyBorder="1" applyAlignment="1" applyProtection="1">
      <alignment horizontal="center" vertical="center" textRotation="90" wrapText="1"/>
      <protection locked="0"/>
    </xf>
    <xf numFmtId="0" fontId="5" fillId="47" borderId="92" xfId="0" applyFont="1" applyFill="1" applyBorder="1" applyAlignment="1" applyProtection="1">
      <alignment horizontal="center" vertical="center" textRotation="90" wrapText="1"/>
      <protection locked="0"/>
    </xf>
    <xf numFmtId="0" fontId="0" fillId="9" borderId="60" xfId="0" applyFill="1" applyBorder="1" applyAlignment="1" applyProtection="1">
      <alignment horizontal="center" vertical="center" wrapText="1"/>
      <protection locked="0"/>
    </xf>
    <xf numFmtId="0" fontId="0" fillId="0" borderId="112" xfId="0" applyBorder="1" applyAlignment="1" applyProtection="1">
      <alignment horizontal="center" vertical="center" wrapText="1"/>
      <protection locked="0"/>
    </xf>
    <xf numFmtId="0" fontId="0" fillId="47" borderId="113" xfId="0" applyFill="1" applyBorder="1" applyAlignment="1" applyProtection="1">
      <alignment horizontal="center" vertical="center" textRotation="90" wrapText="1"/>
      <protection locked="0"/>
    </xf>
    <xf numFmtId="0" fontId="0" fillId="0" borderId="113" xfId="0" applyBorder="1" applyAlignment="1" applyProtection="1">
      <alignment horizontal="center" vertical="center" wrapText="1"/>
      <protection locked="0"/>
    </xf>
    <xf numFmtId="0" fontId="5" fillId="47" borderId="113" xfId="0" applyFont="1" applyFill="1" applyBorder="1" applyAlignment="1" applyProtection="1">
      <alignment horizontal="center" vertical="center" textRotation="90" wrapText="1"/>
      <protection locked="0"/>
    </xf>
    <xf numFmtId="0" fontId="0" fillId="0" borderId="114" xfId="0" applyBorder="1" applyAlignment="1" applyProtection="1">
      <alignment horizontal="center" vertical="center" wrapText="1"/>
      <protection locked="0"/>
    </xf>
    <xf numFmtId="0" fontId="5" fillId="0" borderId="113"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1" fontId="1" fillId="0" borderId="112" xfId="0" applyNumberFormat="1" applyFont="1" applyBorder="1" applyAlignment="1">
      <alignment horizontal="center" vertical="center" wrapText="1"/>
    </xf>
    <xf numFmtId="0" fontId="0" fillId="47" borderId="112" xfId="0" applyFill="1" applyBorder="1" applyAlignment="1" applyProtection="1">
      <alignment horizontal="center" vertical="center" textRotation="90" wrapText="1"/>
      <protection locked="0"/>
    </xf>
    <xf numFmtId="0" fontId="0" fillId="47" borderId="112" xfId="0" applyFill="1" applyBorder="1" applyAlignment="1">
      <alignment horizontal="center" vertical="center" textRotation="90" wrapText="1"/>
    </xf>
    <xf numFmtId="9" fontId="5" fillId="47" borderId="112" xfId="66" applyFont="1" applyFill="1" applyBorder="1" applyAlignment="1" applyProtection="1">
      <alignment horizontal="center" vertical="center" wrapText="1"/>
    </xf>
    <xf numFmtId="9" fontId="7" fillId="47" borderId="112" xfId="0" applyNumberFormat="1" applyFont="1" applyFill="1" applyBorder="1" applyAlignment="1">
      <alignment horizontal="center" vertical="center" wrapText="1"/>
    </xf>
    <xf numFmtId="9" fontId="1" fillId="47" borderId="112" xfId="0" applyNumberFormat="1" applyFont="1" applyFill="1" applyBorder="1" applyAlignment="1">
      <alignment horizontal="center" vertical="center"/>
    </xf>
    <xf numFmtId="0" fontId="5" fillId="47" borderId="112" xfId="0" applyFont="1" applyFill="1" applyBorder="1" applyAlignment="1" applyProtection="1">
      <alignment horizontal="center" vertical="center" textRotation="90" wrapText="1"/>
      <protection locked="0"/>
    </xf>
    <xf numFmtId="1" fontId="1" fillId="0" borderId="113" xfId="0" applyNumberFormat="1" applyFont="1" applyBorder="1" applyAlignment="1">
      <alignment horizontal="center" vertical="center" wrapText="1"/>
    </xf>
    <xf numFmtId="0" fontId="0" fillId="47" borderId="113" xfId="0" applyFill="1" applyBorder="1" applyAlignment="1">
      <alignment horizontal="center" vertical="center" textRotation="90" wrapText="1"/>
    </xf>
    <xf numFmtId="9" fontId="5" fillId="47" borderId="113" xfId="66" applyFont="1" applyFill="1" applyBorder="1" applyAlignment="1" applyProtection="1">
      <alignment horizontal="center" vertical="center" wrapText="1"/>
    </xf>
    <xf numFmtId="9" fontId="7" fillId="47" borderId="113" xfId="0" applyNumberFormat="1" applyFont="1" applyFill="1" applyBorder="1" applyAlignment="1">
      <alignment horizontal="center" vertical="center" wrapText="1"/>
    </xf>
    <xf numFmtId="9" fontId="1" fillId="47" borderId="113" xfId="0" applyNumberFormat="1" applyFont="1" applyFill="1" applyBorder="1" applyAlignment="1">
      <alignment horizontal="center" vertical="center"/>
    </xf>
    <xf numFmtId="1" fontId="1" fillId="0" borderId="114" xfId="0" applyNumberFormat="1" applyFont="1" applyBorder="1" applyAlignment="1">
      <alignment horizontal="center" vertical="center" wrapText="1"/>
    </xf>
    <xf numFmtId="0" fontId="0" fillId="47" borderId="114" xfId="0" applyFill="1" applyBorder="1" applyAlignment="1" applyProtection="1">
      <alignment horizontal="center" vertical="center" textRotation="90" wrapText="1"/>
      <protection locked="0"/>
    </xf>
    <xf numFmtId="0" fontId="0" fillId="47" borderId="114" xfId="0" applyFill="1" applyBorder="1" applyAlignment="1">
      <alignment horizontal="center" vertical="center" textRotation="90" wrapText="1"/>
    </xf>
    <xf numFmtId="9" fontId="5" fillId="47" borderId="114" xfId="66" applyFont="1" applyFill="1" applyBorder="1" applyAlignment="1" applyProtection="1">
      <alignment horizontal="center" vertical="center" wrapText="1"/>
    </xf>
    <xf numFmtId="9" fontId="7" fillId="47" borderId="114" xfId="0" applyNumberFormat="1" applyFont="1" applyFill="1" applyBorder="1" applyAlignment="1">
      <alignment horizontal="center" vertical="center" wrapText="1"/>
    </xf>
    <xf numFmtId="9" fontId="1" fillId="47" borderId="114" xfId="0" applyNumberFormat="1" applyFont="1" applyFill="1" applyBorder="1" applyAlignment="1">
      <alignment horizontal="center" vertical="center"/>
    </xf>
    <xf numFmtId="0" fontId="5" fillId="47" borderId="114" xfId="0" applyFont="1" applyFill="1" applyBorder="1" applyAlignment="1" applyProtection="1">
      <alignment horizontal="center" vertical="center" textRotation="90" wrapText="1"/>
      <protection locked="0"/>
    </xf>
    <xf numFmtId="0" fontId="1" fillId="47" borderId="113" xfId="0" applyFont="1" applyFill="1" applyBorder="1" applyAlignment="1" applyProtection="1">
      <alignment horizontal="center" vertical="center" wrapText="1"/>
      <protection locked="0"/>
    </xf>
    <xf numFmtId="0" fontId="1" fillId="9" borderId="113" xfId="0" applyFont="1" applyFill="1" applyBorder="1" applyAlignment="1" applyProtection="1">
      <alignment horizontal="center" vertical="center"/>
      <protection locked="0"/>
    </xf>
    <xf numFmtId="0" fontId="5" fillId="9" borderId="113" xfId="0" applyFont="1" applyFill="1" applyBorder="1" applyAlignment="1" applyProtection="1">
      <alignment horizontal="center" vertical="center" wrapText="1"/>
      <protection locked="0"/>
    </xf>
    <xf numFmtId="0" fontId="5" fillId="9" borderId="113" xfId="0" applyFont="1" applyFill="1" applyBorder="1" applyAlignment="1" applyProtection="1">
      <alignment horizontal="justify" vertical="center" wrapText="1"/>
      <protection locked="0"/>
    </xf>
    <xf numFmtId="0" fontId="0" fillId="0" borderId="113" xfId="0" applyBorder="1" applyAlignment="1" applyProtection="1">
      <alignment horizontal="center" vertical="center"/>
      <protection locked="0"/>
    </xf>
    <xf numFmtId="0" fontId="0" fillId="0" borderId="113" xfId="0" applyBorder="1" applyAlignment="1" applyProtection="1">
      <alignment vertical="center" wrapText="1"/>
      <protection locked="0"/>
    </xf>
    <xf numFmtId="0" fontId="17" fillId="9" borderId="113" xfId="0" applyFont="1" applyFill="1" applyBorder="1" applyAlignment="1" applyProtection="1">
      <alignment horizontal="center" vertical="center"/>
      <protection locked="0"/>
    </xf>
    <xf numFmtId="0" fontId="5" fillId="9" borderId="113" xfId="0" applyFont="1" applyFill="1" applyBorder="1" applyAlignment="1" applyProtection="1">
      <alignment vertical="center" wrapText="1"/>
      <protection locked="0"/>
    </xf>
    <xf numFmtId="0" fontId="17" fillId="9" borderId="113" xfId="0" applyFont="1" applyFill="1" applyBorder="1" applyAlignment="1" applyProtection="1">
      <alignment horizontal="center" vertical="center" wrapText="1"/>
      <protection locked="0"/>
    </xf>
    <xf numFmtId="0" fontId="0" fillId="9" borderId="113" xfId="0" applyFill="1" applyBorder="1" applyAlignment="1" applyProtection="1">
      <alignment horizontal="center" vertical="center" wrapText="1"/>
      <protection locked="0"/>
    </xf>
    <xf numFmtId="0" fontId="0" fillId="9" borderId="113" xfId="0" applyFill="1" applyBorder="1" applyAlignment="1" applyProtection="1">
      <alignment vertical="center" wrapText="1"/>
      <protection locked="0"/>
    </xf>
    <xf numFmtId="0" fontId="5" fillId="0" borderId="113" xfId="0" applyFont="1" applyBorder="1" applyAlignment="1" applyProtection="1">
      <alignment vertical="center" wrapText="1"/>
      <protection locked="0"/>
    </xf>
    <xf numFmtId="0" fontId="17" fillId="0" borderId="113" xfId="0" applyFont="1" applyBorder="1" applyAlignment="1">
      <alignment vertical="center" wrapText="1"/>
    </xf>
    <xf numFmtId="0" fontId="17" fillId="0" borderId="113" xfId="0" applyFont="1" applyBorder="1" applyAlignment="1">
      <alignment horizontal="left" vertical="center" wrapText="1"/>
    </xf>
    <xf numFmtId="0" fontId="17" fillId="0" borderId="113" xfId="0" applyFont="1" applyBorder="1" applyAlignment="1">
      <alignment horizontal="left" wrapText="1"/>
    </xf>
    <xf numFmtId="0" fontId="17" fillId="0" borderId="113" xfId="0" applyFont="1" applyBorder="1" applyAlignment="1" applyProtection="1">
      <alignment vertical="center" wrapText="1"/>
      <protection locked="0"/>
    </xf>
    <xf numFmtId="0" fontId="17" fillId="0" borderId="113" xfId="0" applyFont="1" applyBorder="1" applyAlignment="1">
      <alignment wrapText="1"/>
    </xf>
    <xf numFmtId="0" fontId="17" fillId="0" borderId="113" xfId="0" applyFont="1" applyBorder="1" applyAlignment="1">
      <alignment horizontal="left"/>
    </xf>
    <xf numFmtId="0" fontId="37" fillId="0" borderId="113" xfId="0" applyFont="1" applyBorder="1" applyAlignment="1">
      <alignment wrapText="1"/>
    </xf>
    <xf numFmtId="0" fontId="0" fillId="0" borderId="113" xfId="0" applyBorder="1" applyAlignment="1" applyProtection="1">
      <alignment wrapText="1"/>
      <protection locked="0"/>
    </xf>
    <xf numFmtId="0" fontId="37" fillId="0" borderId="113" xfId="0" applyFont="1" applyBorder="1" applyAlignment="1">
      <alignment vertical="center" wrapText="1"/>
    </xf>
    <xf numFmtId="0" fontId="17" fillId="0" borderId="113" xfId="0" applyFont="1" applyBorder="1" applyAlignment="1">
      <alignment vertical="center"/>
    </xf>
    <xf numFmtId="0" fontId="37" fillId="0" borderId="0" xfId="0" applyFont="1" applyAlignment="1" applyProtection="1">
      <alignment horizontal="center" vertical="center" wrapText="1"/>
      <protection locked="0"/>
    </xf>
    <xf numFmtId="16" fontId="0" fillId="0" borderId="0" xfId="0" applyNumberFormat="1" applyAlignment="1" applyProtection="1">
      <alignment horizontal="center" vertical="center"/>
      <protection locked="0"/>
    </xf>
    <xf numFmtId="0" fontId="5" fillId="0" borderId="0" xfId="0" applyFont="1" applyAlignment="1" applyProtection="1">
      <alignment horizontal="center" vertical="center" wrapText="1"/>
      <protection locked="0"/>
    </xf>
    <xf numFmtId="0" fontId="39" fillId="0" borderId="0" xfId="0" applyFont="1" applyAlignment="1">
      <alignment wrapText="1"/>
    </xf>
    <xf numFmtId="0" fontId="39" fillId="0" borderId="0" xfId="0" applyFont="1" applyAlignment="1">
      <alignment horizontal="justify" vertical="center" wrapText="1"/>
    </xf>
    <xf numFmtId="0" fontId="79" fillId="0" borderId="0" xfId="0" applyFont="1" applyProtection="1">
      <protection locked="0"/>
    </xf>
    <xf numFmtId="0" fontId="1" fillId="43" borderId="119" xfId="0" applyFont="1" applyFill="1" applyBorder="1" applyAlignment="1" applyProtection="1">
      <alignment horizontal="center"/>
      <protection locked="0"/>
    </xf>
    <xf numFmtId="0" fontId="1" fillId="43" borderId="120" xfId="0" applyFont="1" applyFill="1" applyBorder="1" applyAlignment="1" applyProtection="1">
      <alignment horizontal="center" vertical="center"/>
      <protection locked="0"/>
    </xf>
    <xf numFmtId="0" fontId="0" fillId="0" borderId="121" xfId="0" applyBorder="1" applyProtection="1">
      <protection locked="0"/>
    </xf>
    <xf numFmtId="0" fontId="0" fillId="0" borderId="26" xfId="0" applyBorder="1" applyAlignment="1" applyProtection="1">
      <alignment horizontal="center" vertical="center"/>
      <protection locked="0"/>
    </xf>
    <xf numFmtId="0" fontId="5" fillId="0" borderId="118" xfId="0" applyFont="1" applyBorder="1" applyAlignment="1" applyProtection="1">
      <alignment horizontal="center" vertical="center" wrapText="1"/>
      <protection locked="0"/>
    </xf>
    <xf numFmtId="0" fontId="5" fillId="9" borderId="118" xfId="0" applyFont="1" applyFill="1" applyBorder="1" applyAlignment="1" applyProtection="1">
      <alignment horizontal="justify" vertical="center" wrapText="1"/>
      <protection locked="0"/>
    </xf>
    <xf numFmtId="0" fontId="0" fillId="0" borderId="118" xfId="0" applyBorder="1" applyAlignment="1" applyProtection="1">
      <alignment horizontal="center" vertical="center" wrapText="1"/>
      <protection locked="0"/>
    </xf>
    <xf numFmtId="0" fontId="0" fillId="0" borderId="118" xfId="0" applyBorder="1" applyAlignment="1" applyProtection="1">
      <alignment vertical="center" wrapText="1"/>
      <protection locked="0"/>
    </xf>
    <xf numFmtId="0" fontId="0" fillId="9" borderId="0" xfId="0" applyFill="1"/>
    <xf numFmtId="0" fontId="80" fillId="0" borderId="15" xfId="0" applyFont="1" applyBorder="1"/>
    <xf numFmtId="0" fontId="80" fillId="0" borderId="122" xfId="0" applyFont="1" applyBorder="1"/>
    <xf numFmtId="0" fontId="80" fillId="0" borderId="123" xfId="0" applyFont="1" applyBorder="1" applyAlignment="1">
      <alignment horizontal="left"/>
    </xf>
    <xf numFmtId="0" fontId="80" fillId="0" borderId="124" xfId="0" applyFont="1" applyBorder="1" applyAlignment="1">
      <alignment horizontal="left"/>
    </xf>
    <xf numFmtId="0" fontId="80" fillId="0" borderId="124" xfId="0" applyFont="1" applyBorder="1"/>
    <xf numFmtId="0" fontId="80" fillId="0" borderId="125" xfId="0" applyFont="1" applyBorder="1" applyProtection="1">
      <protection locked="0"/>
    </xf>
    <xf numFmtId="0" fontId="80" fillId="0" borderId="126" xfId="0" applyFont="1" applyBorder="1" applyAlignment="1" applyProtection="1">
      <alignment horizontal="center" vertical="center"/>
      <protection locked="0"/>
    </xf>
    <xf numFmtId="0" fontId="80" fillId="0" borderId="130" xfId="0" applyFont="1" applyBorder="1" applyAlignment="1" applyProtection="1">
      <alignment horizontal="center" vertical="center" wrapText="1"/>
      <protection locked="0"/>
    </xf>
    <xf numFmtId="0" fontId="80" fillId="0" borderId="15" xfId="0" applyFont="1" applyBorder="1" applyAlignment="1" applyProtection="1">
      <alignment horizontal="center" vertical="center" wrapText="1"/>
      <protection locked="0"/>
    </xf>
    <xf numFmtId="0" fontId="80" fillId="0" borderId="15" xfId="0" applyFont="1" applyBorder="1" applyAlignment="1" applyProtection="1">
      <alignment vertical="center" wrapText="1"/>
      <protection locked="0"/>
    </xf>
    <xf numFmtId="0" fontId="80" fillId="0" borderId="15" xfId="0" applyFont="1" applyBorder="1" applyAlignment="1" applyProtection="1">
      <alignment horizontal="left" vertical="center" wrapText="1"/>
      <protection locked="0"/>
    </xf>
    <xf numFmtId="0" fontId="80" fillId="52" borderId="15" xfId="0" applyFont="1" applyFill="1" applyBorder="1" applyAlignment="1" applyProtection="1">
      <alignment vertical="center" wrapText="1"/>
      <protection locked="0"/>
    </xf>
    <xf numFmtId="165" fontId="80" fillId="0" borderId="15" xfId="0" applyNumberFormat="1" applyFont="1" applyBorder="1" applyAlignment="1" applyProtection="1">
      <alignment horizontal="center" vertical="center" wrapText="1"/>
      <protection locked="0"/>
    </xf>
    <xf numFmtId="14" fontId="80" fillId="0" borderId="15" xfId="0" applyNumberFormat="1" applyFont="1" applyBorder="1" applyAlignment="1" applyProtection="1">
      <alignment horizontal="center" vertical="center" wrapText="1"/>
      <protection locked="0"/>
    </xf>
    <xf numFmtId="0" fontId="17" fillId="0" borderId="134" xfId="0" applyFont="1" applyBorder="1" applyAlignment="1">
      <alignment vertical="center" wrapText="1"/>
    </xf>
    <xf numFmtId="0" fontId="17" fillId="6" borderId="134" xfId="0" applyFont="1" applyFill="1" applyBorder="1" applyAlignment="1">
      <alignment vertical="center" wrapText="1"/>
    </xf>
    <xf numFmtId="0" fontId="80" fillId="6" borderId="123" xfId="0" applyFont="1" applyFill="1" applyBorder="1" applyAlignment="1">
      <alignment horizontal="left"/>
    </xf>
    <xf numFmtId="0" fontId="5" fillId="0" borderId="113" xfId="0" applyFont="1" applyFill="1" applyBorder="1" applyAlignment="1" applyProtection="1">
      <alignment horizontal="center" vertical="center" wrapText="1"/>
      <protection locked="0"/>
    </xf>
    <xf numFmtId="0" fontId="5" fillId="0" borderId="110" xfId="0" applyFont="1" applyBorder="1" applyAlignment="1" applyProtection="1">
      <alignment horizontal="center" vertical="center" wrapText="1"/>
      <protection locked="0"/>
    </xf>
    <xf numFmtId="0" fontId="36" fillId="2" borderId="11" xfId="0" applyFont="1" applyFill="1" applyBorder="1" applyAlignment="1">
      <alignment horizontal="center" wrapText="1"/>
    </xf>
    <xf numFmtId="0" fontId="36" fillId="2" borderId="16" xfId="0" applyFont="1" applyFill="1" applyBorder="1" applyAlignment="1">
      <alignment horizontal="center" wrapText="1"/>
    </xf>
    <xf numFmtId="0" fontId="36" fillId="2" borderId="4"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46" fillId="47" borderId="4" xfId="0" applyFont="1" applyFill="1" applyBorder="1" applyAlignment="1">
      <alignment horizontal="center" vertical="center" wrapText="1"/>
    </xf>
    <xf numFmtId="0" fontId="46" fillId="47" borderId="6" xfId="0" applyFont="1" applyFill="1" applyBorder="1" applyAlignment="1">
      <alignment horizontal="center" vertical="center" wrapText="1"/>
    </xf>
    <xf numFmtId="0" fontId="0" fillId="0" borderId="0" xfId="0" applyAlignment="1" applyProtection="1">
      <alignment horizontal="center"/>
      <protection locked="0"/>
    </xf>
    <xf numFmtId="0" fontId="0" fillId="0" borderId="12" xfId="0" applyBorder="1" applyAlignment="1" applyProtection="1">
      <alignment horizontal="center"/>
      <protection locked="0"/>
    </xf>
    <xf numFmtId="0" fontId="38" fillId="2" borderId="4" xfId="0" applyFont="1" applyFill="1" applyBorder="1" applyAlignment="1">
      <alignment horizontal="center"/>
    </xf>
    <xf numFmtId="0" fontId="38" fillId="2" borderId="5" xfId="0" applyFont="1" applyFill="1" applyBorder="1" applyAlignment="1">
      <alignment horizontal="center"/>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36" fillId="2" borderId="4" xfId="0" applyFont="1" applyFill="1" applyBorder="1" applyAlignment="1">
      <alignment horizontal="center" wrapText="1"/>
    </xf>
    <xf numFmtId="0" fontId="0" fillId="0" borderId="6" xfId="0" applyBorder="1" applyAlignment="1">
      <alignment horizontal="center" wrapText="1"/>
    </xf>
    <xf numFmtId="0" fontId="38" fillId="39" borderId="7" xfId="0" applyFont="1" applyFill="1" applyBorder="1" applyAlignment="1">
      <alignment horizontal="center" vertical="center" wrapText="1"/>
    </xf>
    <xf numFmtId="0" fontId="38" fillId="39" borderId="0" xfId="0" applyFont="1" applyFill="1" applyAlignment="1">
      <alignment horizontal="center" vertical="center" wrapText="1"/>
    </xf>
    <xf numFmtId="0" fontId="1" fillId="0" borderId="0" xfId="0" applyFont="1" applyAlignment="1">
      <alignment horizontal="center" vertical="center"/>
    </xf>
    <xf numFmtId="0" fontId="5" fillId="0" borderId="61"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0" fillId="0" borderId="61"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68" fillId="0" borderId="0" xfId="0" applyFont="1" applyAlignment="1" applyProtection="1">
      <alignment horizontal="center" vertical="center"/>
      <protection locked="0"/>
    </xf>
    <xf numFmtId="0" fontId="1" fillId="45" borderId="0" xfId="0" applyFont="1" applyFill="1" applyAlignment="1">
      <alignment horizontal="center" vertical="center" wrapText="1"/>
    </xf>
    <xf numFmtId="0" fontId="1" fillId="0" borderId="0" xfId="0" applyFont="1" applyAlignment="1">
      <alignment horizontal="center" vertical="center" wrapText="1"/>
    </xf>
    <xf numFmtId="0" fontId="0" fillId="0" borderId="6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protection locked="0"/>
    </xf>
    <xf numFmtId="0" fontId="5" fillId="0" borderId="63" xfId="0" applyFont="1" applyBorder="1" applyAlignment="1" applyProtection="1">
      <alignment horizontal="center" vertical="center"/>
      <protection locked="0"/>
    </xf>
    <xf numFmtId="0" fontId="68" fillId="0" borderId="32" xfId="0" applyFont="1" applyBorder="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61" xfId="0" applyFont="1"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15" fillId="9" borderId="0" xfId="0" applyFont="1" applyFill="1" applyAlignment="1">
      <alignment horizontal="center"/>
    </xf>
    <xf numFmtId="0" fontId="1" fillId="9" borderId="0" xfId="0" applyFont="1" applyFill="1" applyAlignment="1">
      <alignment horizontal="center"/>
    </xf>
    <xf numFmtId="0" fontId="0" fillId="0" borderId="78"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0" fontId="0" fillId="0" borderId="75" xfId="0" applyBorder="1" applyAlignment="1" applyProtection="1">
      <alignment horizontal="center" vertical="center" wrapText="1"/>
      <protection locked="0"/>
    </xf>
    <xf numFmtId="0" fontId="0" fillId="0" borderId="77"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83" xfId="0" applyBorder="1" applyAlignment="1" applyProtection="1">
      <alignment horizontal="center" vertical="center" wrapText="1"/>
      <protection locked="0"/>
    </xf>
    <xf numFmtId="9" fontId="0" fillId="0" borderId="77" xfId="0" applyNumberFormat="1" applyBorder="1" applyAlignment="1" applyProtection="1">
      <alignment horizontal="center" vertical="center" wrapText="1"/>
      <protection locked="0"/>
    </xf>
    <xf numFmtId="9" fontId="0" fillId="0" borderId="81" xfId="0" applyNumberFormat="1" applyBorder="1" applyAlignment="1" applyProtection="1">
      <alignment horizontal="center" vertical="center" wrapText="1"/>
      <protection locked="0"/>
    </xf>
    <xf numFmtId="9" fontId="0" fillId="0" borderId="83" xfId="0" applyNumberFormat="1" applyBorder="1" applyAlignment="1" applyProtection="1">
      <alignment horizontal="center" vertical="center" wrapText="1"/>
      <protection locked="0"/>
    </xf>
    <xf numFmtId="0" fontId="5" fillId="47" borderId="77" xfId="0" applyFont="1" applyFill="1" applyBorder="1" applyAlignment="1">
      <alignment horizontal="center" vertical="center" wrapText="1"/>
    </xf>
    <xf numFmtId="0" fontId="5" fillId="47" borderId="81" xfId="0" applyFont="1" applyFill="1" applyBorder="1" applyAlignment="1">
      <alignment horizontal="center" vertical="center" wrapText="1"/>
    </xf>
    <xf numFmtId="0" fontId="5" fillId="47" borderId="83" xfId="0" applyFont="1" applyFill="1" applyBorder="1" applyAlignment="1">
      <alignment horizontal="center" vertical="center" wrapText="1"/>
    </xf>
    <xf numFmtId="0" fontId="5" fillId="47" borderId="77" xfId="0" applyFont="1" applyFill="1" applyBorder="1" applyAlignment="1" applyProtection="1">
      <alignment horizontal="center" vertical="center" wrapText="1"/>
      <protection locked="0"/>
    </xf>
    <xf numFmtId="0" fontId="5" fillId="47" borderId="81" xfId="0" applyFont="1" applyFill="1" applyBorder="1" applyAlignment="1" applyProtection="1">
      <alignment horizontal="center" vertical="center" wrapText="1"/>
      <protection locked="0"/>
    </xf>
    <xf numFmtId="0" fontId="5" fillId="47" borderId="83" xfId="0" applyFont="1" applyFill="1" applyBorder="1" applyAlignment="1" applyProtection="1">
      <alignment horizontal="center" vertical="center" wrapText="1"/>
      <protection locked="0"/>
    </xf>
    <xf numFmtId="14" fontId="0" fillId="0" borderId="77" xfId="0" applyNumberFormat="1" applyBorder="1" applyAlignment="1" applyProtection="1">
      <alignment horizontal="center" vertical="center" wrapText="1"/>
      <protection locked="0"/>
    </xf>
    <xf numFmtId="14" fontId="0" fillId="0" borderId="81" xfId="0" applyNumberFormat="1" applyBorder="1" applyAlignment="1" applyProtection="1">
      <alignment horizontal="center" vertical="center" wrapText="1"/>
      <protection locked="0"/>
    </xf>
    <xf numFmtId="14" fontId="0" fillId="0" borderId="83" xfId="0" applyNumberFormat="1" applyBorder="1" applyAlignment="1" applyProtection="1">
      <alignment horizontal="center" vertical="center" wrapText="1"/>
      <protection locked="0"/>
    </xf>
    <xf numFmtId="0" fontId="5" fillId="0" borderId="77"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5" fillId="0" borderId="83" xfId="0" applyFont="1" applyBorder="1" applyAlignment="1" applyProtection="1">
      <alignment horizontal="center" vertical="center" wrapText="1"/>
      <protection locked="0"/>
    </xf>
    <xf numFmtId="9" fontId="5" fillId="0" borderId="77" xfId="0" applyNumberFormat="1" applyFont="1" applyBorder="1" applyAlignment="1" applyProtection="1">
      <alignment horizontal="center" vertical="center" wrapText="1"/>
      <protection locked="0"/>
    </xf>
    <xf numFmtId="9" fontId="5" fillId="0" borderId="81" xfId="0" applyNumberFormat="1" applyFont="1" applyBorder="1" applyAlignment="1" applyProtection="1">
      <alignment horizontal="center" vertical="center" wrapText="1"/>
      <protection locked="0"/>
    </xf>
    <xf numFmtId="9" fontId="5" fillId="0" borderId="83" xfId="0" applyNumberFormat="1" applyFont="1" applyBorder="1" applyAlignment="1" applyProtection="1">
      <alignment horizontal="center" vertical="center" wrapText="1"/>
      <protection locked="0"/>
    </xf>
    <xf numFmtId="9" fontId="5" fillId="47" borderId="77" xfId="66" applyFont="1" applyFill="1" applyBorder="1" applyAlignment="1" applyProtection="1">
      <alignment horizontal="center" vertical="center" wrapText="1"/>
    </xf>
    <xf numFmtId="9" fontId="5" fillId="47" borderId="81" xfId="66" applyFont="1" applyFill="1" applyBorder="1" applyAlignment="1" applyProtection="1">
      <alignment horizontal="center" vertical="center" wrapText="1"/>
    </xf>
    <xf numFmtId="9" fontId="5" fillId="47" borderId="83" xfId="66" applyFont="1" applyFill="1" applyBorder="1" applyAlignment="1" applyProtection="1">
      <alignment horizontal="center" vertical="center" wrapText="1"/>
    </xf>
    <xf numFmtId="0" fontId="7" fillId="47" borderId="104" xfId="0" applyFont="1" applyFill="1" applyBorder="1" applyAlignment="1" applyProtection="1">
      <alignment horizontal="center" vertical="center" wrapText="1"/>
      <protection locked="0"/>
    </xf>
    <xf numFmtId="0" fontId="7" fillId="47" borderId="105" xfId="0" applyFont="1" applyFill="1" applyBorder="1" applyAlignment="1" applyProtection="1">
      <alignment horizontal="center" vertical="center" wrapText="1"/>
      <protection locked="0"/>
    </xf>
    <xf numFmtId="0" fontId="7" fillId="47" borderId="106" xfId="0" applyFont="1" applyFill="1" applyBorder="1" applyAlignment="1" applyProtection="1">
      <alignment horizontal="center" vertical="center" wrapText="1"/>
      <protection locked="0"/>
    </xf>
    <xf numFmtId="0" fontId="7" fillId="47" borderId="93" xfId="0" applyFont="1" applyFill="1" applyBorder="1" applyAlignment="1" applyProtection="1">
      <alignment horizontal="center" vertical="center" wrapText="1"/>
      <protection locked="0"/>
    </xf>
    <xf numFmtId="0" fontId="7" fillId="47" borderId="8" xfId="0" applyFont="1" applyFill="1" applyBorder="1" applyAlignment="1" applyProtection="1">
      <alignment horizontal="center" vertical="center" wrapText="1"/>
      <protection locked="0"/>
    </xf>
    <xf numFmtId="0" fontId="7" fillId="47" borderId="94" xfId="0" applyFont="1" applyFill="1" applyBorder="1" applyAlignment="1" applyProtection="1">
      <alignment horizontal="center" vertical="center" wrapText="1"/>
      <protection locked="0"/>
    </xf>
    <xf numFmtId="0" fontId="7" fillId="0" borderId="77" xfId="0" applyFont="1" applyBorder="1" applyAlignment="1" applyProtection="1">
      <alignment horizontal="center" vertical="center" wrapText="1"/>
      <protection locked="0"/>
    </xf>
    <xf numFmtId="0" fontId="7" fillId="0" borderId="81" xfId="0" applyFont="1" applyBorder="1" applyAlignment="1" applyProtection="1">
      <alignment horizontal="center" vertical="center" wrapText="1"/>
      <protection locked="0"/>
    </xf>
    <xf numFmtId="0" fontId="7" fillId="0" borderId="83" xfId="0" applyFont="1" applyBorder="1" applyAlignment="1" applyProtection="1">
      <alignment horizontal="center" vertical="center" wrapText="1"/>
      <protection locked="0"/>
    </xf>
    <xf numFmtId="0" fontId="1" fillId="47" borderId="77" xfId="0" applyFont="1" applyFill="1" applyBorder="1" applyAlignment="1">
      <alignment horizontal="center" vertical="center" wrapText="1"/>
    </xf>
    <xf numFmtId="0" fontId="1" fillId="47" borderId="81" xfId="0" applyFont="1" applyFill="1" applyBorder="1" applyAlignment="1">
      <alignment horizontal="center" vertical="center" wrapText="1"/>
    </xf>
    <xf numFmtId="0" fontId="1" fillId="47" borderId="83" xfId="0" applyFont="1" applyFill="1" applyBorder="1" applyAlignment="1">
      <alignment horizontal="center" vertical="center" wrapText="1"/>
    </xf>
    <xf numFmtId="0" fontId="0" fillId="47" borderId="93" xfId="0" applyFill="1" applyBorder="1" applyAlignment="1" applyProtection="1">
      <alignment horizontal="center" vertical="center" wrapText="1"/>
      <protection locked="0"/>
    </xf>
    <xf numFmtId="0" fontId="0" fillId="47" borderId="8" xfId="0" applyFill="1" applyBorder="1" applyAlignment="1" applyProtection="1">
      <alignment horizontal="center" vertical="center" wrapText="1"/>
      <protection locked="0"/>
    </xf>
    <xf numFmtId="0" fontId="0" fillId="47" borderId="94" xfId="0" applyFill="1" applyBorder="1" applyAlignment="1" applyProtection="1">
      <alignment horizontal="center" vertical="center" wrapText="1"/>
      <protection locked="0"/>
    </xf>
    <xf numFmtId="0" fontId="5" fillId="47" borderId="93" xfId="0" applyFont="1" applyFill="1" applyBorder="1" applyAlignment="1">
      <alignment horizontal="center" vertical="center" wrapText="1"/>
    </xf>
    <xf numFmtId="0" fontId="5" fillId="47" borderId="8" xfId="0" applyFont="1" applyFill="1" applyBorder="1" applyAlignment="1">
      <alignment horizontal="center" vertical="center" wrapText="1"/>
    </xf>
    <xf numFmtId="0" fontId="5" fillId="47" borderId="94" xfId="0" applyFont="1" applyFill="1" applyBorder="1" applyAlignment="1">
      <alignment horizontal="center" vertical="center" wrapText="1"/>
    </xf>
    <xf numFmtId="0" fontId="0" fillId="47" borderId="77" xfId="0" applyFill="1" applyBorder="1" applyAlignment="1">
      <alignment horizontal="center" vertical="center" wrapText="1"/>
    </xf>
    <xf numFmtId="0" fontId="0" fillId="47" borderId="81" xfId="0" applyFill="1" applyBorder="1" applyAlignment="1">
      <alignment horizontal="center" vertical="center" wrapText="1"/>
    </xf>
    <xf numFmtId="0" fontId="0" fillId="47" borderId="83" xfId="0" applyFill="1" applyBorder="1" applyAlignment="1">
      <alignment horizontal="center" vertical="center" wrapText="1"/>
    </xf>
    <xf numFmtId="9" fontId="7" fillId="47" borderId="77" xfId="0" applyNumberFormat="1" applyFont="1" applyFill="1" applyBorder="1" applyAlignment="1">
      <alignment horizontal="center" vertical="center" wrapText="1"/>
    </xf>
    <xf numFmtId="0" fontId="7" fillId="47" borderId="81" xfId="0" applyFont="1" applyFill="1" applyBorder="1" applyAlignment="1">
      <alignment horizontal="center" vertical="center" wrapText="1"/>
    </xf>
    <xf numFmtId="0" fontId="7" fillId="47" borderId="83" xfId="0" applyFont="1" applyFill="1" applyBorder="1" applyAlignment="1">
      <alignment horizontal="center" vertical="center" wrapText="1"/>
    </xf>
    <xf numFmtId="0" fontId="5" fillId="47" borderId="112" xfId="0" applyFont="1" applyFill="1" applyBorder="1" applyAlignment="1" applyProtection="1">
      <alignment horizontal="center" vertical="center" wrapText="1"/>
      <protection locked="0"/>
    </xf>
    <xf numFmtId="9" fontId="5" fillId="47" borderId="112" xfId="66" applyFont="1" applyFill="1" applyBorder="1" applyAlignment="1" applyProtection="1">
      <alignment horizontal="center" vertical="center" wrapText="1"/>
    </xf>
    <xf numFmtId="0" fontId="0" fillId="47" borderId="112" xfId="0" applyFill="1" applyBorder="1" applyAlignment="1">
      <alignment horizontal="center" vertical="center" wrapText="1"/>
    </xf>
    <xf numFmtId="0" fontId="0" fillId="0" borderId="112" xfId="0" applyBorder="1" applyAlignment="1" applyProtection="1">
      <alignment horizontal="center" vertical="center" wrapText="1"/>
      <protection locked="0"/>
    </xf>
    <xf numFmtId="0" fontId="0" fillId="0" borderId="113" xfId="0" applyBorder="1" applyAlignment="1" applyProtection="1">
      <alignment horizontal="center" vertical="center" wrapText="1"/>
      <protection locked="0"/>
    </xf>
    <xf numFmtId="0" fontId="0" fillId="0" borderId="114" xfId="0" applyBorder="1" applyAlignment="1" applyProtection="1">
      <alignment horizontal="center" vertical="center" wrapText="1"/>
      <protection locked="0"/>
    </xf>
    <xf numFmtId="0" fontId="5" fillId="47" borderId="113" xfId="0" applyFont="1" applyFill="1" applyBorder="1" applyAlignment="1">
      <alignment horizontal="center" vertical="center" wrapText="1"/>
    </xf>
    <xf numFmtId="0" fontId="5" fillId="47" borderId="114" xfId="0" applyFont="1" applyFill="1" applyBorder="1" applyAlignment="1">
      <alignment horizontal="center" vertical="center" wrapText="1"/>
    </xf>
    <xf numFmtId="0" fontId="5" fillId="47" borderId="112" xfId="0" applyFont="1" applyFill="1" applyBorder="1" applyAlignment="1">
      <alignment horizontal="center" vertical="center" wrapText="1"/>
    </xf>
    <xf numFmtId="9" fontId="5" fillId="47" borderId="113" xfId="66" applyFont="1" applyFill="1" applyBorder="1" applyAlignment="1" applyProtection="1">
      <alignment horizontal="center" vertical="center" wrapText="1"/>
    </xf>
    <xf numFmtId="9" fontId="5" fillId="47" borderId="114" xfId="66" applyFont="1" applyFill="1" applyBorder="1" applyAlignment="1" applyProtection="1">
      <alignment horizontal="center" vertical="center" wrapText="1"/>
    </xf>
    <xf numFmtId="0" fontId="5" fillId="47" borderId="113" xfId="0" applyFont="1" applyFill="1" applyBorder="1" applyAlignment="1" applyProtection="1">
      <alignment horizontal="center" vertical="center" wrapText="1"/>
      <protection locked="0"/>
    </xf>
    <xf numFmtId="0" fontId="5" fillId="47" borderId="114" xfId="0" applyFont="1" applyFill="1" applyBorder="1" applyAlignment="1" applyProtection="1">
      <alignment horizontal="center" vertical="center" wrapText="1"/>
      <protection locked="0"/>
    </xf>
    <xf numFmtId="0" fontId="59" fillId="0" borderId="113" xfId="0" applyFont="1" applyBorder="1" applyAlignment="1" applyProtection="1">
      <alignment horizontal="center" vertical="center" wrapText="1"/>
      <protection locked="0"/>
    </xf>
    <xf numFmtId="0" fontId="59" fillId="0" borderId="114" xfId="0" applyFont="1" applyBorder="1" applyAlignment="1" applyProtection="1">
      <alignment horizontal="center" vertical="center" wrapText="1"/>
      <protection locked="0"/>
    </xf>
    <xf numFmtId="9" fontId="5" fillId="0" borderId="113" xfId="0" applyNumberFormat="1" applyFont="1" applyBorder="1" applyAlignment="1" applyProtection="1">
      <alignment horizontal="center" vertical="center" wrapText="1"/>
      <protection locked="0"/>
    </xf>
    <xf numFmtId="9" fontId="5" fillId="0" borderId="114" xfId="0" applyNumberFormat="1" applyFont="1" applyBorder="1" applyAlignment="1" applyProtection="1">
      <alignment horizontal="center" vertical="center" wrapText="1"/>
      <protection locked="0"/>
    </xf>
    <xf numFmtId="0" fontId="7" fillId="47" borderId="113" xfId="0" applyFont="1" applyFill="1" applyBorder="1" applyAlignment="1">
      <alignment horizontal="center" vertical="center" wrapText="1"/>
    </xf>
    <xf numFmtId="0" fontId="7" fillId="47" borderId="114" xfId="0" applyFont="1" applyFill="1" applyBorder="1" applyAlignment="1">
      <alignment horizontal="center" vertical="center" wrapText="1"/>
    </xf>
    <xf numFmtId="0" fontId="0" fillId="0" borderId="116" xfId="0" applyBorder="1" applyAlignment="1" applyProtection="1">
      <alignment horizontal="center" vertical="center" wrapText="1"/>
      <protection locked="0"/>
    </xf>
    <xf numFmtId="0" fontId="5" fillId="0" borderId="78" xfId="0" applyFont="1" applyBorder="1" applyAlignment="1" applyProtection="1">
      <alignment horizontal="center" vertical="center" wrapText="1"/>
      <protection locked="0"/>
    </xf>
    <xf numFmtId="0" fontId="5" fillId="0" borderId="88" xfId="0" applyFont="1" applyBorder="1" applyAlignment="1" applyProtection="1">
      <alignment horizontal="center" vertical="center" wrapText="1"/>
      <protection locked="0"/>
    </xf>
    <xf numFmtId="0" fontId="5" fillId="0" borderId="75" xfId="0" applyFont="1" applyBorder="1" applyAlignment="1" applyProtection="1">
      <alignment horizontal="center" vertical="center" wrapText="1"/>
      <protection locked="0"/>
    </xf>
    <xf numFmtId="165" fontId="80" fillId="0" borderId="127" xfId="0" applyNumberFormat="1" applyFont="1" applyBorder="1" applyAlignment="1" applyProtection="1">
      <alignment horizontal="center" vertical="center" wrapText="1"/>
      <protection locked="0"/>
    </xf>
    <xf numFmtId="0" fontId="82" fillId="0" borderId="128" xfId="0" applyFont="1" applyBorder="1" applyAlignment="1" applyProtection="1">
      <alignment vertical="center"/>
      <protection locked="0"/>
    </xf>
    <xf numFmtId="0" fontId="82" fillId="0" borderId="133" xfId="0" applyFont="1" applyBorder="1" applyAlignment="1" applyProtection="1">
      <alignment vertical="center"/>
      <protection locked="0"/>
    </xf>
    <xf numFmtId="0" fontId="80" fillId="0" borderId="127" xfId="0" applyFont="1" applyBorder="1" applyAlignment="1" applyProtection="1">
      <alignment horizontal="center" vertical="center" wrapText="1"/>
      <protection locked="0"/>
    </xf>
    <xf numFmtId="9" fontId="0" fillId="0" borderId="112" xfId="0" applyNumberFormat="1" applyBorder="1" applyAlignment="1" applyProtection="1">
      <alignment horizontal="center" vertical="center" wrapText="1"/>
      <protection locked="0"/>
    </xf>
    <xf numFmtId="0" fontId="5" fillId="0" borderId="110" xfId="0" applyFont="1" applyBorder="1" applyAlignment="1" applyProtection="1">
      <alignment horizontal="center" vertical="center" wrapText="1"/>
      <protection locked="0"/>
    </xf>
    <xf numFmtId="0" fontId="5" fillId="0" borderId="92" xfId="0" applyFont="1" applyBorder="1" applyAlignment="1" applyProtection="1">
      <alignment horizontal="center" vertical="center" wrapText="1"/>
      <protection locked="0"/>
    </xf>
    <xf numFmtId="9" fontId="5" fillId="0" borderId="110" xfId="0" applyNumberFormat="1" applyFont="1" applyBorder="1" applyAlignment="1" applyProtection="1">
      <alignment horizontal="center" vertical="center" wrapText="1"/>
      <protection locked="0"/>
    </xf>
    <xf numFmtId="9" fontId="5" fillId="0" borderId="92" xfId="0" applyNumberFormat="1" applyFont="1" applyBorder="1" applyAlignment="1" applyProtection="1">
      <alignment horizontal="center" vertical="center" wrapText="1"/>
      <protection locked="0"/>
    </xf>
    <xf numFmtId="0" fontId="80" fillId="0" borderId="130" xfId="0" applyFont="1" applyBorder="1" applyAlignment="1" applyProtection="1">
      <alignment horizontal="center" wrapText="1"/>
      <protection locked="0"/>
    </xf>
    <xf numFmtId="0" fontId="82" fillId="0" borderId="128" xfId="0" applyFont="1" applyBorder="1" applyAlignment="1" applyProtection="1">
      <protection locked="0"/>
    </xf>
    <xf numFmtId="0" fontId="82" fillId="0" borderId="133" xfId="0" applyFont="1" applyBorder="1" applyAlignment="1" applyProtection="1">
      <protection locked="0"/>
    </xf>
    <xf numFmtId="0" fontId="80" fillId="0" borderId="127" xfId="0" applyFont="1" applyBorder="1" applyAlignment="1" applyProtection="1">
      <alignment horizontal="center" wrapText="1"/>
      <protection locked="0"/>
    </xf>
    <xf numFmtId="0" fontId="4" fillId="16" borderId="97" xfId="0" applyFont="1" applyFill="1" applyBorder="1" applyAlignment="1">
      <alignment horizontal="center" vertical="center" wrapText="1"/>
    </xf>
    <xf numFmtId="0" fontId="4" fillId="16" borderId="98" xfId="0" applyFont="1" applyFill="1" applyBorder="1" applyAlignment="1">
      <alignment horizontal="center" vertical="center" wrapText="1"/>
    </xf>
    <xf numFmtId="0" fontId="4" fillId="12" borderId="80" xfId="0" applyFont="1" applyFill="1" applyBorder="1" applyAlignment="1">
      <alignment horizontal="center" vertical="center" wrapText="1"/>
    </xf>
    <xf numFmtId="0" fontId="4" fillId="10" borderId="80" xfId="0" applyFont="1" applyFill="1" applyBorder="1" applyAlignment="1">
      <alignment horizontal="center" vertical="center" wrapText="1"/>
    </xf>
    <xf numFmtId="0" fontId="4" fillId="10" borderId="80" xfId="0" applyFont="1" applyFill="1" applyBorder="1" applyAlignment="1">
      <alignment horizontal="center" vertical="center" textRotation="90" wrapText="1"/>
    </xf>
    <xf numFmtId="0" fontId="55" fillId="13" borderId="1" xfId="0" applyFont="1" applyFill="1" applyBorder="1" applyAlignment="1">
      <alignment horizontal="center" vertical="center" wrapText="1"/>
    </xf>
    <xf numFmtId="0" fontId="4" fillId="39" borderId="4" xfId="0" applyFont="1" applyFill="1" applyBorder="1" applyAlignment="1">
      <alignment horizontal="center" vertical="center" wrapText="1"/>
    </xf>
    <xf numFmtId="0" fontId="4" fillId="39" borderId="6"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10" borderId="8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5" xfId="0" applyFont="1" applyFill="1" applyBorder="1" applyAlignment="1">
      <alignment horizontal="center" vertical="center" wrapText="1"/>
    </xf>
    <xf numFmtId="0" fontId="55" fillId="16" borderId="12" xfId="0" applyFont="1" applyFill="1" applyBorder="1" applyAlignment="1">
      <alignment horizontal="center" vertical="center" wrapText="1"/>
    </xf>
    <xf numFmtId="0" fontId="55" fillId="16" borderId="16" xfId="0" applyFont="1" applyFill="1" applyBorder="1" applyAlignment="1">
      <alignment horizontal="center" vertical="center" wrapText="1"/>
    </xf>
    <xf numFmtId="0" fontId="55" fillId="39" borderId="85" xfId="0" applyFont="1" applyFill="1" applyBorder="1" applyAlignment="1">
      <alignment horizontal="center" vertical="center" wrapText="1"/>
    </xf>
    <xf numFmtId="0" fontId="55" fillId="39" borderId="84" xfId="0" applyFont="1" applyFill="1" applyBorder="1" applyAlignment="1">
      <alignment horizontal="center" vertical="center" wrapText="1"/>
    </xf>
    <xf numFmtId="0" fontId="55" fillId="39" borderId="103" xfId="0" applyFont="1" applyFill="1" applyBorder="1" applyAlignment="1">
      <alignment horizontal="center" vertical="center" wrapText="1"/>
    </xf>
    <xf numFmtId="0" fontId="55" fillId="39" borderId="89" xfId="0" applyFont="1" applyFill="1" applyBorder="1" applyAlignment="1">
      <alignment horizontal="center" vertical="center" wrapText="1"/>
    </xf>
    <xf numFmtId="0" fontId="55" fillId="12" borderId="1" xfId="0" applyFont="1" applyFill="1" applyBorder="1" applyAlignment="1">
      <alignment horizontal="center" vertical="center" wrapText="1"/>
    </xf>
    <xf numFmtId="0" fontId="4" fillId="16" borderId="85" xfId="0" applyFont="1" applyFill="1" applyBorder="1" applyAlignment="1">
      <alignment horizontal="center" vertical="center" wrapText="1"/>
    </xf>
    <xf numFmtId="0" fontId="4" fillId="16" borderId="84" xfId="0" applyFont="1" applyFill="1" applyBorder="1" applyAlignment="1">
      <alignment horizontal="center" vertical="center" wrapText="1"/>
    </xf>
    <xf numFmtId="0" fontId="4" fillId="16" borderId="81" xfId="0" applyFont="1" applyFill="1" applyBorder="1" applyAlignment="1">
      <alignment horizontal="center" vertical="center" wrapText="1"/>
    </xf>
    <xf numFmtId="0" fontId="55" fillId="10" borderId="4" xfId="0" applyFont="1" applyFill="1" applyBorder="1" applyAlignment="1">
      <alignment horizontal="center" vertical="center" wrapText="1"/>
    </xf>
    <xf numFmtId="0" fontId="55" fillId="10" borderId="5" xfId="0" applyFont="1" applyFill="1" applyBorder="1" applyAlignment="1">
      <alignment horizontal="center" vertical="center" wrapText="1"/>
    </xf>
    <xf numFmtId="0" fontId="55" fillId="10" borderId="84" xfId="0" applyFont="1" applyFill="1" applyBorder="1" applyAlignment="1">
      <alignment horizontal="center" vertical="center" wrapText="1"/>
    </xf>
    <xf numFmtId="0" fontId="62" fillId="46" borderId="9" xfId="0" applyFont="1" applyFill="1" applyBorder="1" applyAlignment="1">
      <alignment horizontal="center" vertical="center" wrapText="1"/>
    </xf>
    <xf numFmtId="0" fontId="62" fillId="46" borderId="10" xfId="0" applyFont="1" applyFill="1" applyBorder="1" applyAlignment="1">
      <alignment horizontal="center" vertical="center" wrapText="1"/>
    </xf>
    <xf numFmtId="0" fontId="62" fillId="46" borderId="28" xfId="0" applyFont="1" applyFill="1" applyBorder="1" applyAlignment="1">
      <alignment horizontal="center" vertical="center" wrapText="1"/>
    </xf>
    <xf numFmtId="0" fontId="62" fillId="46" borderId="11" xfId="0" applyFont="1" applyFill="1" applyBorder="1" applyAlignment="1">
      <alignment horizontal="center" vertical="center" wrapText="1"/>
    </xf>
    <xf numFmtId="0" fontId="62" fillId="46" borderId="12" xfId="0" applyFont="1" applyFill="1" applyBorder="1" applyAlignment="1">
      <alignment horizontal="center" vertical="center" wrapText="1"/>
    </xf>
    <xf numFmtId="0" fontId="62" fillId="46" borderId="16" xfId="0" applyFont="1" applyFill="1" applyBorder="1" applyAlignment="1">
      <alignment horizontal="center" vertical="center" wrapText="1"/>
    </xf>
    <xf numFmtId="0" fontId="4" fillId="13" borderId="2" xfId="0" applyFont="1" applyFill="1" applyBorder="1" applyAlignment="1">
      <alignment horizontal="center" vertical="center"/>
    </xf>
    <xf numFmtId="0" fontId="82" fillId="0" borderId="128" xfId="0" applyFont="1" applyBorder="1" applyAlignment="1" applyProtection="1">
      <alignment vertical="center" wrapText="1"/>
      <protection locked="0"/>
    </xf>
    <xf numFmtId="0" fontId="82" fillId="0" borderId="133" xfId="0" applyFont="1" applyBorder="1" applyAlignment="1" applyProtection="1">
      <alignment vertical="center" wrapText="1"/>
      <protection locked="0"/>
    </xf>
    <xf numFmtId="0" fontId="82" fillId="0" borderId="128" xfId="0" applyFont="1" applyBorder="1" applyProtection="1">
      <protection locked="0"/>
    </xf>
    <xf numFmtId="0" fontId="82" fillId="0" borderId="133" xfId="0" applyFont="1" applyBorder="1" applyProtection="1">
      <protection locked="0"/>
    </xf>
    <xf numFmtId="165" fontId="80" fillId="0" borderId="127" xfId="0" applyNumberFormat="1" applyFont="1" applyBorder="1" applyAlignment="1" applyProtection="1">
      <alignment horizontal="center"/>
      <protection locked="0"/>
    </xf>
    <xf numFmtId="0" fontId="7" fillId="47" borderId="115" xfId="0" applyFont="1" applyFill="1" applyBorder="1" applyAlignment="1" applyProtection="1">
      <alignment horizontal="center" vertical="center" wrapText="1"/>
      <protection locked="0"/>
    </xf>
    <xf numFmtId="0" fontId="1" fillId="47" borderId="112" xfId="0" applyFont="1" applyFill="1" applyBorder="1" applyAlignment="1">
      <alignment horizontal="center" vertical="center" wrapText="1"/>
    </xf>
    <xf numFmtId="1" fontId="5" fillId="0" borderId="77" xfId="0" applyNumberFormat="1" applyFont="1" applyBorder="1" applyAlignment="1" applyProtection="1">
      <alignment horizontal="center" vertical="center" wrapText="1"/>
      <protection locked="0"/>
    </xf>
    <xf numFmtId="1" fontId="5" fillId="0" borderId="113" xfId="0" applyNumberFormat="1" applyFont="1" applyBorder="1" applyAlignment="1" applyProtection="1">
      <alignment horizontal="center" vertical="center" wrapText="1"/>
      <protection locked="0"/>
    </xf>
    <xf numFmtId="1" fontId="5" fillId="0" borderId="112" xfId="0" applyNumberFormat="1" applyFont="1" applyBorder="1" applyAlignment="1" applyProtection="1">
      <alignment horizontal="center" vertical="center" wrapText="1"/>
      <protection locked="0"/>
    </xf>
    <xf numFmtId="9" fontId="5" fillId="0" borderId="77" xfId="66" applyFont="1" applyFill="1" applyBorder="1" applyAlignment="1" applyProtection="1">
      <alignment horizontal="center" vertical="center" wrapText="1"/>
      <protection locked="0"/>
    </xf>
    <xf numFmtId="9" fontId="5" fillId="0" borderId="113" xfId="66" applyFont="1" applyFill="1" applyBorder="1" applyAlignment="1" applyProtection="1">
      <alignment horizontal="center" vertical="center" wrapText="1"/>
      <protection locked="0"/>
    </xf>
    <xf numFmtId="9" fontId="5" fillId="0" borderId="112" xfId="66" applyFont="1" applyFill="1"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9" fontId="0" fillId="0" borderId="113" xfId="0" applyNumberFormat="1" applyBorder="1" applyAlignment="1" applyProtection="1">
      <alignment horizontal="center" vertical="center" wrapText="1"/>
      <protection locked="0"/>
    </xf>
    <xf numFmtId="9" fontId="0" fillId="0" borderId="114" xfId="0" applyNumberFormat="1" applyBorder="1" applyAlignment="1" applyProtection="1">
      <alignment horizontal="center" vertical="center" wrapText="1"/>
      <protection locked="0"/>
    </xf>
    <xf numFmtId="14" fontId="0" fillId="0" borderId="113" xfId="0" applyNumberFormat="1" applyBorder="1" applyAlignment="1" applyProtection="1">
      <alignment horizontal="center" vertical="center" wrapText="1"/>
      <protection locked="0"/>
    </xf>
    <xf numFmtId="14" fontId="0" fillId="0" borderId="114" xfId="0" applyNumberFormat="1" applyBorder="1" applyAlignment="1" applyProtection="1">
      <alignment horizontal="center" vertical="center" wrapText="1"/>
      <protection locked="0"/>
    </xf>
    <xf numFmtId="0" fontId="7" fillId="47" borderId="77" xfId="0" applyFont="1" applyFill="1" applyBorder="1" applyAlignment="1" applyProtection="1">
      <alignment horizontal="center" vertical="center" wrapText="1"/>
      <protection locked="0"/>
    </xf>
    <xf numFmtId="0" fontId="7" fillId="47" borderId="113" xfId="0" applyFont="1" applyFill="1" applyBorder="1" applyAlignment="1" applyProtection="1">
      <alignment horizontal="center" vertical="center" wrapText="1"/>
      <protection locked="0"/>
    </xf>
    <xf numFmtId="0" fontId="7" fillId="47" borderId="114" xfId="0" applyFont="1" applyFill="1" applyBorder="1" applyAlignment="1" applyProtection="1">
      <alignment horizontal="center" vertical="center" wrapText="1"/>
      <protection locked="0"/>
    </xf>
    <xf numFmtId="0" fontId="0" fillId="47" borderId="113" xfId="0" applyFill="1" applyBorder="1" applyAlignment="1">
      <alignment horizontal="center" vertical="center" wrapText="1"/>
    </xf>
    <xf numFmtId="0" fontId="0" fillId="47" borderId="114" xfId="0" applyFill="1" applyBorder="1" applyAlignment="1">
      <alignment horizontal="center" vertical="center" wrapText="1"/>
    </xf>
    <xf numFmtId="0" fontId="5" fillId="0" borderId="113" xfId="0" applyFont="1" applyBorder="1" applyAlignment="1" applyProtection="1">
      <alignment horizontal="center" vertical="center" wrapText="1"/>
      <protection locked="0"/>
    </xf>
    <xf numFmtId="0" fontId="5" fillId="0" borderId="114" xfId="0" applyFont="1" applyBorder="1" applyAlignment="1" applyProtection="1">
      <alignment horizontal="center" vertical="center" wrapText="1"/>
      <protection locked="0"/>
    </xf>
    <xf numFmtId="0" fontId="5" fillId="0" borderId="77" xfId="0" applyFont="1" applyBorder="1" applyAlignment="1" applyProtection="1">
      <alignment horizontal="left" vertical="center" wrapText="1"/>
      <protection locked="0"/>
    </xf>
    <xf numFmtId="0" fontId="5" fillId="0" borderId="113" xfId="0" applyFont="1" applyBorder="1" applyAlignment="1" applyProtection="1">
      <alignment horizontal="left" vertical="center" wrapText="1"/>
      <protection locked="0"/>
    </xf>
    <xf numFmtId="0" fontId="5" fillId="0" borderId="114" xfId="0" applyFont="1" applyBorder="1" applyAlignment="1" applyProtection="1">
      <alignment horizontal="left" vertical="center" wrapText="1"/>
      <protection locked="0"/>
    </xf>
    <xf numFmtId="14" fontId="0" fillId="0" borderId="112" xfId="0" applyNumberFormat="1" applyBorder="1" applyAlignment="1" applyProtection="1">
      <alignment horizontal="center" vertical="center" wrapText="1"/>
      <protection locked="0"/>
    </xf>
    <xf numFmtId="0" fontId="7" fillId="47" borderId="112" xfId="0" applyFont="1" applyFill="1" applyBorder="1" applyAlignment="1">
      <alignment horizontal="center" vertical="center" wrapText="1"/>
    </xf>
    <xf numFmtId="0" fontId="0" fillId="0" borderId="77"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4" fillId="39" borderId="1" xfId="0" applyFont="1" applyFill="1" applyBorder="1" applyAlignment="1">
      <alignment horizontal="center" vertical="center" wrapText="1"/>
    </xf>
    <xf numFmtId="0" fontId="4" fillId="39" borderId="80" xfId="0" applyFont="1" applyFill="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91" xfId="0" applyFont="1"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1" fillId="47" borderId="93" xfId="0" applyFont="1" applyFill="1" applyBorder="1" applyAlignment="1">
      <alignment horizontal="center" vertical="center" wrapText="1"/>
    </xf>
    <xf numFmtId="0" fontId="1" fillId="47" borderId="8" xfId="0" applyFont="1" applyFill="1" applyBorder="1" applyAlignment="1">
      <alignment horizontal="center" vertical="center" wrapText="1"/>
    </xf>
    <xf numFmtId="0" fontId="1" fillId="47" borderId="94" xfId="0" applyFont="1" applyFill="1" applyBorder="1" applyAlignment="1">
      <alignment horizontal="center" vertical="center" wrapText="1"/>
    </xf>
    <xf numFmtId="0" fontId="7" fillId="47" borderId="77" xfId="0" applyFont="1" applyFill="1" applyBorder="1" applyAlignment="1">
      <alignment horizontal="center" vertical="center" wrapText="1"/>
    </xf>
    <xf numFmtId="0" fontId="0" fillId="0" borderId="0" xfId="0" applyAlignment="1" applyProtection="1">
      <alignment horizontal="center" wrapText="1"/>
      <protection locked="0"/>
    </xf>
    <xf numFmtId="0" fontId="55" fillId="39" borderId="1" xfId="0" applyFont="1" applyFill="1" applyBorder="1" applyAlignment="1" applyProtection="1">
      <alignment horizontal="center" vertical="center" wrapText="1"/>
      <protection locked="0"/>
    </xf>
    <xf numFmtId="0" fontId="55" fillId="39" borderId="91" xfId="0" applyFont="1" applyFill="1" applyBorder="1" applyAlignment="1" applyProtection="1">
      <alignment horizontal="center" vertical="center" wrapText="1"/>
      <protection locked="0"/>
    </xf>
    <xf numFmtId="0" fontId="81" fillId="51" borderId="130" xfId="0" applyFont="1" applyFill="1" applyBorder="1" applyAlignment="1" applyProtection="1">
      <alignment horizontal="center" vertical="center" wrapText="1"/>
      <protection locked="0"/>
    </xf>
    <xf numFmtId="0" fontId="81" fillId="51" borderId="129" xfId="0" applyFont="1" applyFill="1" applyBorder="1" applyAlignment="1" applyProtection="1">
      <alignment horizontal="center" vertical="center" wrapText="1"/>
      <protection locked="0"/>
    </xf>
    <xf numFmtId="0" fontId="82" fillId="0" borderId="131" xfId="0" applyFont="1" applyBorder="1" applyProtection="1">
      <protection locked="0"/>
    </xf>
    <xf numFmtId="0" fontId="82" fillId="0" borderId="132" xfId="0" applyFont="1" applyBorder="1" applyProtection="1">
      <protection locked="0"/>
    </xf>
    <xf numFmtId="0" fontId="81" fillId="51" borderId="127" xfId="0" applyFont="1" applyFill="1" applyBorder="1" applyAlignment="1" applyProtection="1">
      <alignment horizontal="center" vertical="top" wrapText="1"/>
      <protection locked="0"/>
    </xf>
    <xf numFmtId="0" fontId="82" fillId="0" borderId="123" xfId="0" applyFont="1" applyBorder="1" applyProtection="1">
      <protection locked="0"/>
    </xf>
    <xf numFmtId="0" fontId="80" fillId="51" borderId="127" xfId="0" applyFont="1" applyFill="1" applyBorder="1" applyAlignment="1" applyProtection="1">
      <alignment horizontal="center" vertical="top" wrapText="1"/>
      <protection locked="0"/>
    </xf>
    <xf numFmtId="0" fontId="80" fillId="0" borderId="127" xfId="0" applyFont="1" applyBorder="1" applyAlignment="1" applyProtection="1">
      <alignment horizontal="center" vertical="top" wrapText="1"/>
      <protection locked="0"/>
    </xf>
    <xf numFmtId="0" fontId="81" fillId="0" borderId="130" xfId="0" applyFont="1" applyBorder="1" applyAlignment="1" applyProtection="1">
      <alignment horizontal="center" vertical="center" wrapText="1"/>
      <protection locked="0"/>
    </xf>
    <xf numFmtId="0" fontId="7" fillId="0" borderId="93"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113"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0" fontId="4" fillId="39" borderId="86" xfId="0" applyFont="1" applyFill="1" applyBorder="1" applyAlignment="1">
      <alignment horizontal="center" vertical="center" wrapText="1"/>
    </xf>
    <xf numFmtId="0" fontId="4" fillId="39" borderId="10" xfId="0" applyFont="1" applyFill="1" applyBorder="1" applyAlignment="1">
      <alignment horizontal="center" vertical="center" wrapText="1"/>
    </xf>
    <xf numFmtId="0" fontId="4" fillId="39" borderId="87" xfId="0" applyFont="1" applyFill="1" applyBorder="1" applyAlignment="1">
      <alignment horizontal="center" vertical="center" wrapText="1"/>
    </xf>
    <xf numFmtId="0" fontId="0" fillId="47" borderId="93" xfId="0" applyFill="1" applyBorder="1" applyAlignment="1">
      <alignment horizontal="center" vertical="center" wrapText="1"/>
    </xf>
    <xf numFmtId="0" fontId="0" fillId="47" borderId="8" xfId="0" applyFill="1" applyBorder="1" applyAlignment="1">
      <alignment horizontal="center" vertical="center" wrapText="1"/>
    </xf>
    <xf numFmtId="0" fontId="0" fillId="47" borderId="94" xfId="0" applyFill="1" applyBorder="1" applyAlignment="1">
      <alignment horizontal="center" vertical="center" wrapText="1"/>
    </xf>
    <xf numFmtId="0" fontId="5" fillId="47" borderId="93" xfId="0" applyFont="1" applyFill="1" applyBorder="1" applyAlignment="1" applyProtection="1">
      <alignment horizontal="center" vertical="center" wrapText="1"/>
      <protection locked="0"/>
    </xf>
    <xf numFmtId="0" fontId="5" fillId="47" borderId="8" xfId="0" applyFont="1" applyFill="1" applyBorder="1" applyAlignment="1" applyProtection="1">
      <alignment horizontal="center" vertical="center" wrapText="1"/>
      <protection locked="0"/>
    </xf>
    <xf numFmtId="0" fontId="5" fillId="47" borderId="94" xfId="0" applyFont="1" applyFill="1" applyBorder="1" applyAlignment="1" applyProtection="1">
      <alignment horizontal="center" vertical="center" wrapText="1"/>
      <protection locked="0"/>
    </xf>
    <xf numFmtId="0" fontId="7" fillId="0" borderId="110" xfId="0" applyFont="1" applyBorder="1" applyAlignment="1" applyProtection="1">
      <alignment horizontal="center" vertical="center" wrapText="1"/>
      <protection locked="0"/>
    </xf>
    <xf numFmtId="0" fontId="7" fillId="0" borderId="92" xfId="0" applyFont="1" applyBorder="1" applyAlignment="1" applyProtection="1">
      <alignment horizontal="center" vertical="center" wrapText="1"/>
      <protection locked="0"/>
    </xf>
    <xf numFmtId="9" fontId="5" fillId="0" borderId="114" xfId="66" applyFont="1" applyFill="1" applyBorder="1" applyAlignment="1" applyProtection="1">
      <alignment horizontal="center" vertical="center" wrapText="1"/>
      <protection locked="0"/>
    </xf>
    <xf numFmtId="0" fontId="55" fillId="2" borderId="12" xfId="0" applyFont="1" applyFill="1" applyBorder="1" applyAlignment="1">
      <alignment horizontal="center"/>
    </xf>
    <xf numFmtId="0" fontId="55" fillId="2" borderId="96" xfId="0" applyFont="1" applyFill="1" applyBorder="1" applyAlignment="1">
      <alignment horizontal="center"/>
    </xf>
    <xf numFmtId="0" fontId="4" fillId="2" borderId="17" xfId="0" applyFont="1" applyFill="1" applyBorder="1" applyAlignment="1" applyProtection="1">
      <alignment horizontal="center" vertical="center" wrapText="1" readingOrder="1"/>
      <protection locked="0"/>
    </xf>
    <xf numFmtId="0" fontId="4" fillId="2" borderId="18" xfId="0" applyFont="1" applyFill="1" applyBorder="1" applyAlignment="1" applyProtection="1">
      <alignment horizontal="center" vertical="center" wrapText="1" readingOrder="1"/>
      <protection locked="0"/>
    </xf>
    <xf numFmtId="0" fontId="4" fillId="2" borderId="19" xfId="0" applyFont="1" applyFill="1" applyBorder="1" applyAlignment="1" applyProtection="1">
      <alignment horizontal="center" vertical="center" wrapText="1" readingOrder="1"/>
      <protection locked="0"/>
    </xf>
    <xf numFmtId="0" fontId="3" fillId="3" borderId="27" xfId="0" applyFont="1" applyFill="1" applyBorder="1" applyAlignment="1" applyProtection="1">
      <alignment horizontal="center" wrapText="1" readingOrder="1"/>
      <protection locked="0"/>
    </xf>
    <xf numFmtId="0" fontId="3" fillId="3" borderId="13" xfId="0" applyFont="1" applyFill="1" applyBorder="1" applyAlignment="1" applyProtection="1">
      <alignment horizontal="center" wrapText="1" readingOrder="1"/>
      <protection locked="0"/>
    </xf>
    <xf numFmtId="0" fontId="3" fillId="3" borderId="20" xfId="0" applyFont="1" applyFill="1" applyBorder="1" applyAlignment="1" applyProtection="1">
      <alignment horizontal="center" wrapText="1" readingOrder="1"/>
      <protection locked="0"/>
    </xf>
    <xf numFmtId="0" fontId="55" fillId="4" borderId="30" xfId="0" applyFont="1" applyFill="1" applyBorder="1" applyAlignment="1" applyProtection="1">
      <alignment horizontal="center" vertical="center" textRotation="90" wrapText="1" readingOrder="1"/>
      <protection locked="0"/>
    </xf>
    <xf numFmtId="0" fontId="55" fillId="4" borderId="21" xfId="0" applyFont="1" applyFill="1" applyBorder="1" applyAlignment="1" applyProtection="1">
      <alignment horizontal="center" vertical="center" textRotation="90" wrapText="1" readingOrder="1"/>
      <protection locked="0"/>
    </xf>
    <xf numFmtId="0" fontId="55" fillId="4" borderId="23" xfId="0" applyFont="1" applyFill="1" applyBorder="1" applyAlignment="1" applyProtection="1">
      <alignment horizontal="center" vertical="center" textRotation="90" wrapText="1" readingOrder="1"/>
      <protection locked="0"/>
    </xf>
    <xf numFmtId="0" fontId="3" fillId="2" borderId="1" xfId="0" applyFont="1" applyFill="1" applyBorder="1" applyAlignment="1">
      <alignment horizontal="center" vertical="center" wrapText="1" readingOrder="1"/>
    </xf>
    <xf numFmtId="0" fontId="3" fillId="2" borderId="2"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4" fillId="12" borderId="28" xfId="0" applyFont="1" applyFill="1" applyBorder="1" applyAlignment="1">
      <alignment horizontal="center" vertical="center" wrapText="1"/>
    </xf>
    <xf numFmtId="0" fontId="4" fillId="12" borderId="50" xfId="0" applyFont="1" applyFill="1" applyBorder="1" applyAlignment="1">
      <alignment horizontal="center" vertical="center" wrapText="1"/>
    </xf>
    <xf numFmtId="0" fontId="1" fillId="47" borderId="96" xfId="0" applyFont="1" applyFill="1" applyBorder="1" applyAlignment="1" applyProtection="1">
      <alignment horizontal="center" vertical="center" wrapText="1"/>
      <protection locked="0"/>
    </xf>
    <xf numFmtId="0" fontId="38" fillId="12" borderId="7" xfId="0" applyFont="1" applyFill="1" applyBorder="1" applyAlignment="1">
      <alignment horizontal="center" vertical="center" wrapText="1"/>
    </xf>
    <xf numFmtId="0" fontId="38" fillId="12" borderId="0" xfId="0" applyFont="1" applyFill="1" applyAlignment="1">
      <alignment horizontal="center" vertical="center" wrapText="1"/>
    </xf>
    <xf numFmtId="0" fontId="4" fillId="2" borderId="12" xfId="0" applyFont="1" applyFill="1" applyBorder="1" applyAlignment="1">
      <alignment horizontal="center" vertical="center" wrapText="1"/>
    </xf>
    <xf numFmtId="0" fontId="1" fillId="0" borderId="96" xfId="0" applyFont="1" applyBorder="1" applyAlignment="1" applyProtection="1">
      <alignment horizontal="center" vertical="center" wrapText="1"/>
      <protection locked="0"/>
    </xf>
    <xf numFmtId="0" fontId="7" fillId="0" borderId="85" xfId="0" applyFont="1" applyBorder="1" applyAlignment="1" applyProtection="1">
      <alignment horizontal="left" vertical="center" wrapText="1"/>
      <protection locked="0"/>
    </xf>
    <xf numFmtId="0" fontId="7" fillId="0" borderId="99" xfId="0" applyFont="1" applyBorder="1" applyAlignment="1" applyProtection="1">
      <alignment horizontal="left" vertical="center" wrapText="1"/>
      <protection locked="0"/>
    </xf>
    <xf numFmtId="0" fontId="7" fillId="0" borderId="84"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3" fillId="12" borderId="11" xfId="0" applyFont="1" applyFill="1" applyBorder="1" applyAlignment="1">
      <alignment horizontal="center" vertical="center" wrapText="1" readingOrder="1"/>
    </xf>
    <xf numFmtId="0" fontId="3" fillId="12" borderId="12" xfId="0" applyFont="1" applyFill="1" applyBorder="1" applyAlignment="1">
      <alignment horizontal="center" vertical="center" wrapText="1" readingOrder="1"/>
    </xf>
    <xf numFmtId="0" fontId="3" fillId="12" borderId="16" xfId="0" applyFont="1" applyFill="1" applyBorder="1" applyAlignment="1">
      <alignment horizontal="center" vertical="center" wrapText="1" readingOrder="1"/>
    </xf>
    <xf numFmtId="0" fontId="4" fillId="12" borderId="101" xfId="0" applyFont="1" applyFill="1" applyBorder="1" applyAlignment="1">
      <alignment horizontal="center" vertical="center"/>
    </xf>
    <xf numFmtId="0" fontId="4" fillId="12" borderId="102" xfId="0" applyFont="1" applyFill="1" applyBorder="1" applyAlignment="1">
      <alignment horizontal="center" vertical="center"/>
    </xf>
    <xf numFmtId="0" fontId="4" fillId="12" borderId="100" xfId="0" applyFont="1" applyFill="1" applyBorder="1" applyAlignment="1">
      <alignment horizontal="center" vertical="center"/>
    </xf>
    <xf numFmtId="0" fontId="4" fillId="12" borderId="95" xfId="0"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2" borderId="4" xfId="0" applyFont="1" applyFill="1" applyBorder="1" applyAlignment="1">
      <alignment horizontal="center" vertical="center" wrapText="1" readingOrder="1"/>
    </xf>
    <xf numFmtId="0" fontId="4" fillId="2" borderId="6" xfId="0" applyFont="1" applyFill="1" applyBorder="1" applyAlignment="1">
      <alignment horizontal="center" vertical="center" wrapText="1" readingOrder="1"/>
    </xf>
    <xf numFmtId="0" fontId="4" fillId="2" borderId="11" xfId="0" applyFont="1" applyFill="1" applyBorder="1"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xf>
    <xf numFmtId="0" fontId="4" fillId="14" borderId="12" xfId="0" applyFont="1" applyFill="1" applyBorder="1" applyAlignment="1">
      <alignment horizontal="center" wrapText="1"/>
    </xf>
    <xf numFmtId="0" fontId="4" fillId="12" borderId="10" xfId="0" applyFont="1" applyFill="1" applyBorder="1" applyAlignment="1">
      <alignment horizontal="center" vertical="center" wrapText="1"/>
    </xf>
    <xf numFmtId="0" fontId="4" fillId="12" borderId="0" xfId="0" applyFont="1" applyFill="1" applyAlignment="1">
      <alignment horizontal="center" vertical="center" wrapText="1"/>
    </xf>
    <xf numFmtId="0" fontId="4" fillId="12" borderId="12" xfId="0" applyFont="1" applyFill="1" applyBorder="1" applyAlignment="1">
      <alignment horizontal="center" vertical="center" wrapText="1"/>
    </xf>
    <xf numFmtId="0" fontId="4" fillId="13" borderId="0" xfId="0" applyFont="1" applyFill="1" applyAlignment="1">
      <alignment horizontal="center" vertical="center" wrapText="1"/>
    </xf>
    <xf numFmtId="0" fontId="4" fillId="13" borderId="12" xfId="0" applyFont="1" applyFill="1" applyBorder="1" applyAlignment="1">
      <alignment horizontal="center" vertical="center" wrapText="1"/>
    </xf>
    <xf numFmtId="0" fontId="4" fillId="11" borderId="0" xfId="0" applyFont="1" applyFill="1" applyAlignment="1">
      <alignment horizontal="center" vertical="center" wrapText="1"/>
    </xf>
    <xf numFmtId="0" fontId="4" fillId="11" borderId="1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6" fillId="14" borderId="9" xfId="0" applyFont="1" applyFill="1" applyBorder="1" applyAlignment="1">
      <alignment horizontal="center" vertical="center" wrapText="1"/>
    </xf>
    <xf numFmtId="0" fontId="36" fillId="14" borderId="28" xfId="0" applyFont="1" applyFill="1" applyBorder="1" applyAlignment="1">
      <alignment horizontal="center" vertical="center" wrapText="1"/>
    </xf>
    <xf numFmtId="0" fontId="36" fillId="14" borderId="11" xfId="0" applyFont="1" applyFill="1" applyBorder="1" applyAlignment="1">
      <alignment horizontal="center" vertical="center" wrapText="1"/>
    </xf>
    <xf numFmtId="0" fontId="36" fillId="14" borderId="16" xfId="0" applyFont="1" applyFill="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4" fillId="11" borderId="4"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1" fillId="0" borderId="2" xfId="0" applyFont="1" applyBorder="1" applyAlignment="1">
      <alignment horizontal="center" vertical="center" textRotation="90" wrapText="1"/>
    </xf>
    <xf numFmtId="0" fontId="1" fillId="0" borderId="8"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0" fontId="4" fillId="2" borderId="17" xfId="0" applyFont="1" applyFill="1" applyBorder="1" applyAlignment="1">
      <alignment horizontal="center" vertical="center" wrapText="1" readingOrder="1"/>
    </xf>
    <xf numFmtId="0" fontId="4" fillId="2" borderId="18" xfId="0" applyFont="1" applyFill="1" applyBorder="1" applyAlignment="1">
      <alignment horizontal="center" vertical="center" wrapText="1" readingOrder="1"/>
    </xf>
    <xf numFmtId="0" fontId="4" fillId="2" borderId="19" xfId="0" applyFont="1" applyFill="1" applyBorder="1" applyAlignment="1">
      <alignment horizontal="center" vertical="center" wrapText="1" readingOrder="1"/>
    </xf>
    <xf numFmtId="0" fontId="4" fillId="14" borderId="4" xfId="0" applyFont="1" applyFill="1" applyBorder="1" applyAlignment="1">
      <alignment horizontal="center" vertical="center" wrapText="1"/>
    </xf>
    <xf numFmtId="0" fontId="4" fillId="14" borderId="6" xfId="0" applyFont="1" applyFill="1" applyBorder="1" applyAlignment="1">
      <alignment horizontal="center" vertical="center" wrapText="1"/>
    </xf>
    <xf numFmtId="0" fontId="4" fillId="13" borderId="4"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4" fillId="13" borderId="6" xfId="0" applyFont="1" applyFill="1" applyBorder="1" applyAlignment="1">
      <alignment horizontal="center" vertical="center" wrapText="1"/>
    </xf>
    <xf numFmtId="0" fontId="3" fillId="3" borderId="27" xfId="0" applyFont="1" applyFill="1" applyBorder="1" applyAlignment="1">
      <alignment horizontal="center" wrapText="1" readingOrder="1"/>
    </xf>
    <xf numFmtId="0" fontId="3" fillId="3" borderId="13" xfId="0" applyFont="1" applyFill="1" applyBorder="1" applyAlignment="1">
      <alignment horizontal="center" wrapText="1" readingOrder="1"/>
    </xf>
    <xf numFmtId="0" fontId="3" fillId="3" borderId="20" xfId="0" applyFont="1" applyFill="1" applyBorder="1" applyAlignment="1">
      <alignment horizontal="center" wrapText="1" readingOrder="1"/>
    </xf>
    <xf numFmtId="0" fontId="72" fillId="4" borderId="30" xfId="0" applyFont="1" applyFill="1" applyBorder="1" applyAlignment="1">
      <alignment horizontal="center" vertical="center" textRotation="90" wrapText="1" readingOrder="1"/>
    </xf>
    <xf numFmtId="0" fontId="72" fillId="4" borderId="21" xfId="0" applyFont="1" applyFill="1" applyBorder="1" applyAlignment="1">
      <alignment horizontal="center" vertical="center" textRotation="90" wrapText="1" readingOrder="1"/>
    </xf>
    <xf numFmtId="0" fontId="72" fillId="4" borderId="23" xfId="0" applyFont="1" applyFill="1" applyBorder="1" applyAlignment="1">
      <alignment horizontal="center" vertical="center" textRotation="90" wrapText="1" readingOrder="1"/>
    </xf>
    <xf numFmtId="0" fontId="7" fillId="47" borderId="2" xfId="0" applyFont="1" applyFill="1" applyBorder="1" applyAlignment="1">
      <alignment horizontal="center" vertical="center" wrapText="1"/>
    </xf>
    <xf numFmtId="0" fontId="7" fillId="47" borderId="8" xfId="0" applyFont="1" applyFill="1" applyBorder="1" applyAlignment="1">
      <alignment horizontal="center" vertical="center" wrapText="1"/>
    </xf>
    <xf numFmtId="0" fontId="7" fillId="47" borderId="3" xfId="0" applyFont="1" applyFill="1" applyBorder="1" applyAlignment="1">
      <alignment horizontal="center" vertical="center" wrapText="1"/>
    </xf>
    <xf numFmtId="0" fontId="4" fillId="12" borderId="4" xfId="0" applyFont="1" applyFill="1" applyBorder="1" applyAlignment="1">
      <alignment horizontal="center" vertical="center"/>
    </xf>
    <xf numFmtId="0" fontId="4" fillId="12" borderId="5" xfId="0" applyFont="1" applyFill="1" applyBorder="1" applyAlignment="1">
      <alignment horizontal="center" vertical="center"/>
    </xf>
    <xf numFmtId="0" fontId="5" fillId="47" borderId="2" xfId="0" applyFont="1" applyFill="1" applyBorder="1" applyAlignment="1">
      <alignment horizontal="center" vertical="center" wrapText="1"/>
    </xf>
    <xf numFmtId="0" fontId="5" fillId="47" borderId="3" xfId="0" applyFont="1" applyFill="1" applyBorder="1" applyAlignment="1">
      <alignment horizontal="center" vertical="center" wrapText="1"/>
    </xf>
    <xf numFmtId="0" fontId="4" fillId="10" borderId="5" xfId="0" applyFont="1" applyFill="1" applyBorder="1" applyAlignment="1">
      <alignment horizontal="center" vertical="center"/>
    </xf>
    <xf numFmtId="0" fontId="4" fillId="10" borderId="111" xfId="0" applyFont="1" applyFill="1" applyBorder="1" applyAlignment="1">
      <alignment horizontal="center" vertical="center"/>
    </xf>
    <xf numFmtId="0" fontId="7" fillId="0" borderId="1" xfId="0" applyFont="1" applyBorder="1" applyAlignment="1">
      <alignment horizontal="left" vertical="center"/>
    </xf>
    <xf numFmtId="0" fontId="4" fillId="12" borderId="4" xfId="0" applyFont="1" applyFill="1" applyBorder="1" applyAlignment="1">
      <alignment horizontal="center"/>
    </xf>
    <xf numFmtId="0" fontId="4" fillId="12" borderId="5" xfId="0" applyFont="1" applyFill="1" applyBorder="1" applyAlignment="1">
      <alignment horizontal="center"/>
    </xf>
    <xf numFmtId="0" fontId="4" fillId="12" borderId="111" xfId="0" applyFont="1" applyFill="1" applyBorder="1" applyAlignment="1">
      <alignment horizontal="center"/>
    </xf>
    <xf numFmtId="0" fontId="4" fillId="12" borderId="6" xfId="0" applyFont="1" applyFill="1" applyBorder="1" applyAlignment="1">
      <alignment horizontal="center"/>
    </xf>
    <xf numFmtId="0" fontId="4" fillId="13" borderId="8" xfId="0" applyFont="1" applyFill="1" applyBorder="1" applyAlignment="1">
      <alignment horizontal="center" vertical="center" wrapText="1"/>
    </xf>
    <xf numFmtId="0" fontId="4" fillId="16" borderId="1" xfId="0" applyFont="1" applyFill="1" applyBorder="1" applyAlignment="1">
      <alignment horizontal="center"/>
    </xf>
    <xf numFmtId="0" fontId="4" fillId="16" borderId="4" xfId="0" applyFont="1" applyFill="1" applyBorder="1" applyAlignment="1">
      <alignment horizontal="center" vertical="center"/>
    </xf>
    <xf numFmtId="0" fontId="4" fillId="16" borderId="6" xfId="0" applyFont="1" applyFill="1" applyBorder="1" applyAlignment="1">
      <alignment horizontal="center" vertical="center"/>
    </xf>
    <xf numFmtId="0" fontId="4" fillId="16" borderId="1"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38" fillId="12" borderId="96" xfId="0" applyFont="1" applyFill="1" applyBorder="1" applyAlignment="1">
      <alignment horizontal="center" vertical="center" wrapText="1"/>
    </xf>
    <xf numFmtId="0" fontId="4" fillId="12" borderId="107" xfId="0" applyFont="1" applyFill="1" applyBorder="1" applyAlignment="1">
      <alignment horizontal="center"/>
    </xf>
    <xf numFmtId="0" fontId="4" fillId="12" borderId="85" xfId="0" applyFont="1" applyFill="1" applyBorder="1" applyAlignment="1">
      <alignment horizontal="center"/>
    </xf>
    <xf numFmtId="0" fontId="4" fillId="12" borderId="105" xfId="0" applyFont="1" applyFill="1" applyBorder="1" applyAlignment="1">
      <alignment horizontal="center"/>
    </xf>
    <xf numFmtId="0" fontId="1" fillId="0" borderId="107" xfId="0" applyFont="1" applyBorder="1" applyAlignment="1">
      <alignment horizontal="center" vertical="center"/>
    </xf>
    <xf numFmtId="0" fontId="1" fillId="0" borderId="109" xfId="0" applyFont="1" applyBorder="1" applyAlignment="1">
      <alignment horizontal="center" vertical="center"/>
    </xf>
    <xf numFmtId="0" fontId="1" fillId="0" borderId="8" xfId="0" applyFont="1" applyBorder="1" applyAlignment="1">
      <alignment horizontal="center" vertical="center"/>
    </xf>
    <xf numFmtId="0" fontId="1" fillId="0" borderId="3" xfId="0" applyFont="1" applyBorder="1" applyAlignment="1">
      <alignment horizontal="center" vertical="center"/>
    </xf>
    <xf numFmtId="0" fontId="26" fillId="0" borderId="71" xfId="2" applyFont="1" applyBorder="1" applyAlignment="1">
      <alignment horizontal="justify" vertical="center"/>
    </xf>
    <xf numFmtId="0" fontId="26" fillId="0" borderId="73" xfId="2" applyFont="1" applyBorder="1" applyAlignment="1">
      <alignment horizontal="justify" vertical="center"/>
    </xf>
    <xf numFmtId="0" fontId="42" fillId="0" borderId="0" xfId="2" applyFont="1" applyAlignment="1">
      <alignment horizontal="center"/>
    </xf>
    <xf numFmtId="0" fontId="50" fillId="0" borderId="71" xfId="50" applyFont="1" applyBorder="1" applyAlignment="1">
      <alignment horizontal="center" vertical="center"/>
    </xf>
    <xf numFmtId="0" fontId="50" fillId="0" borderId="71" xfId="50" applyFont="1" applyBorder="1" applyAlignment="1">
      <alignment horizontal="center" vertical="center" wrapText="1"/>
    </xf>
    <xf numFmtId="0" fontId="50" fillId="0" borderId="73" xfId="50" applyFont="1" applyBorder="1" applyAlignment="1">
      <alignment horizontal="center" vertical="center" wrapText="1"/>
    </xf>
    <xf numFmtId="0" fontId="26" fillId="0" borderId="0" xfId="2" applyFont="1" applyAlignment="1">
      <alignment horizontal="center"/>
    </xf>
    <xf numFmtId="0" fontId="50" fillId="0" borderId="71" xfId="50" applyFont="1" applyBorder="1" applyAlignment="1">
      <alignment horizontal="center" vertical="top"/>
    </xf>
    <xf numFmtId="0" fontId="47" fillId="48" borderId="77" xfId="2" applyFont="1" applyFill="1" applyBorder="1" applyAlignment="1">
      <alignment horizontal="center" vertical="center" wrapText="1"/>
    </xf>
    <xf numFmtId="0" fontId="47" fillId="48" borderId="80" xfId="2" applyFont="1" applyFill="1" applyBorder="1" applyAlignment="1">
      <alignment horizontal="center" vertical="center" wrapText="1"/>
    </xf>
    <xf numFmtId="0" fontId="37" fillId="47" borderId="71" xfId="2" applyFont="1" applyFill="1" applyBorder="1" applyAlignment="1">
      <alignment horizontal="left" vertical="center" wrapText="1"/>
    </xf>
    <xf numFmtId="0" fontId="37" fillId="47" borderId="81" xfId="2" applyFont="1" applyFill="1" applyBorder="1" applyAlignment="1">
      <alignment horizontal="left" vertical="center" wrapText="1"/>
    </xf>
    <xf numFmtId="0" fontId="37" fillId="47" borderId="76" xfId="2" applyFont="1" applyFill="1" applyBorder="1" applyAlignment="1">
      <alignment horizontal="left" vertical="center" wrapText="1"/>
    </xf>
    <xf numFmtId="0" fontId="37" fillId="47" borderId="77" xfId="2" applyFont="1" applyFill="1" applyBorder="1" applyAlignment="1">
      <alignment horizontal="left" vertical="center" wrapText="1"/>
    </xf>
    <xf numFmtId="0" fontId="47" fillId="48" borderId="76" xfId="2" applyFont="1" applyFill="1" applyBorder="1" applyAlignment="1">
      <alignment horizontal="center" vertical="center" wrapText="1"/>
    </xf>
    <xf numFmtId="0" fontId="47" fillId="48" borderId="79" xfId="2" applyFont="1" applyFill="1" applyBorder="1" applyAlignment="1">
      <alignment horizontal="center" vertical="center" wrapText="1"/>
    </xf>
    <xf numFmtId="0" fontId="37" fillId="47" borderId="82" xfId="2" applyFont="1" applyFill="1" applyBorder="1" applyAlignment="1">
      <alignment horizontal="left" vertical="center" wrapText="1"/>
    </xf>
    <xf numFmtId="0" fontId="37" fillId="47" borderId="83" xfId="2" applyFont="1" applyFill="1" applyBorder="1" applyAlignment="1">
      <alignment horizontal="left" vertical="center" wrapText="1"/>
    </xf>
    <xf numFmtId="0" fontId="43" fillId="9" borderId="71" xfId="0" applyFont="1" applyFill="1" applyBorder="1" applyAlignment="1">
      <alignment horizontal="center" vertical="center" wrapText="1" readingOrder="1"/>
    </xf>
    <xf numFmtId="0" fontId="43" fillId="9" borderId="73" xfId="0" applyFont="1" applyFill="1" applyBorder="1" applyAlignment="1">
      <alignment horizontal="center" vertical="center" wrapText="1" readingOrder="1"/>
    </xf>
    <xf numFmtId="0" fontId="43" fillId="9" borderId="1" xfId="0" applyFont="1" applyFill="1" applyBorder="1" applyAlignment="1">
      <alignment horizontal="center" vertical="center" wrapText="1" readingOrder="1"/>
    </xf>
    <xf numFmtId="0" fontId="43" fillId="9" borderId="74" xfId="0" applyFont="1" applyFill="1" applyBorder="1" applyAlignment="1">
      <alignment horizontal="center" vertical="center" wrapText="1" readingOrder="1"/>
    </xf>
    <xf numFmtId="0" fontId="45" fillId="0" borderId="0" xfId="0" applyFont="1" applyAlignment="1">
      <alignment horizontal="center" vertical="center"/>
    </xf>
    <xf numFmtId="0" fontId="43" fillId="42" borderId="61" xfId="0" applyFont="1" applyFill="1" applyBorder="1" applyAlignment="1">
      <alignment horizontal="center" vertical="center" wrapText="1" readingOrder="1"/>
    </xf>
    <xf numFmtId="0" fontId="43" fillId="42" borderId="62" xfId="0" applyFont="1" applyFill="1" applyBorder="1" applyAlignment="1">
      <alignment horizontal="center" vertical="center" wrapText="1" readingOrder="1"/>
    </xf>
    <xf numFmtId="0" fontId="43" fillId="42" borderId="63" xfId="0" applyFont="1" applyFill="1" applyBorder="1" applyAlignment="1">
      <alignment horizontal="center" vertical="center" wrapText="1" readingOrder="1"/>
    </xf>
    <xf numFmtId="0" fontId="43" fillId="42" borderId="66" xfId="0" applyFont="1" applyFill="1" applyBorder="1" applyAlignment="1">
      <alignment horizontal="center" vertical="center" wrapText="1" readingOrder="1"/>
    </xf>
    <xf numFmtId="0" fontId="43" fillId="42" borderId="67" xfId="0" applyFont="1" applyFill="1" applyBorder="1" applyAlignment="1">
      <alignment horizontal="center" vertical="center" wrapText="1" readingOrder="1"/>
    </xf>
    <xf numFmtId="0" fontId="43" fillId="9" borderId="69" xfId="0" applyFont="1" applyFill="1" applyBorder="1" applyAlignment="1">
      <alignment horizontal="center" vertical="center" wrapText="1" readingOrder="1"/>
    </xf>
    <xf numFmtId="0" fontId="43" fillId="9" borderId="3" xfId="0" applyFont="1" applyFill="1" applyBorder="1" applyAlignment="1">
      <alignment horizontal="center" vertical="center" wrapText="1" readingOrder="1"/>
    </xf>
  </cellXfs>
  <cellStyles count="68">
    <cellStyle name="Bueno 2" xfId="3"/>
    <cellStyle name="Cálculo 2" xfId="4"/>
    <cellStyle name="Celda de comprobación 2" xfId="5"/>
    <cellStyle name="Celda vinculada 2" xfId="6"/>
    <cellStyle name="Encabezado 1 2" xfId="41"/>
    <cellStyle name="Encabezado 4 2" xfId="7"/>
    <cellStyle name="Énfasis 1" xfId="8"/>
    <cellStyle name="Énfasis 2" xfId="9"/>
    <cellStyle name="Énfasis 3" xfId="10"/>
    <cellStyle name="Énfasis1 - 20%" xfId="12"/>
    <cellStyle name="Énfasis1 - 40%" xfId="13"/>
    <cellStyle name="Énfasis1 - 60%" xfId="14"/>
    <cellStyle name="Énfasis1 2" xfId="11"/>
    <cellStyle name="Énfasis1 3" xfId="60"/>
    <cellStyle name="Énfasis2 - 20%" xfId="16"/>
    <cellStyle name="Énfasis2 - 40%" xfId="17"/>
    <cellStyle name="Énfasis2 - 60%" xfId="18"/>
    <cellStyle name="Énfasis2 2" xfId="15"/>
    <cellStyle name="Énfasis2 3" xfId="61"/>
    <cellStyle name="Énfasis3 - 20%" xfId="20"/>
    <cellStyle name="Énfasis3 - 40%" xfId="21"/>
    <cellStyle name="Énfasis3 - 60%" xfId="22"/>
    <cellStyle name="Énfasis3 2" xfId="19"/>
    <cellStyle name="Énfasis3 3" xfId="62"/>
    <cellStyle name="Énfasis4 - 20%" xfId="24"/>
    <cellStyle name="Énfasis4 - 40%" xfId="25"/>
    <cellStyle name="Énfasis4 - 60%" xfId="26"/>
    <cellStyle name="Énfasis4 2" xfId="23"/>
    <cellStyle name="Énfasis4 3" xfId="63"/>
    <cellStyle name="Énfasis5 - 20%" xfId="28"/>
    <cellStyle name="Énfasis5 - 40%" xfId="29"/>
    <cellStyle name="Énfasis5 - 60%" xfId="30"/>
    <cellStyle name="Énfasis5 2" xfId="27"/>
    <cellStyle name="Énfasis5 3" xfId="64"/>
    <cellStyle name="Énfasis6 - 20%" xfId="32"/>
    <cellStyle name="Énfasis6 - 40%" xfId="33"/>
    <cellStyle name="Énfasis6 - 60%" xfId="34"/>
    <cellStyle name="Énfasis6 2" xfId="31"/>
    <cellStyle name="Énfasis6 3" xfId="65"/>
    <cellStyle name="Entrada 2" xfId="35"/>
    <cellStyle name="Incorrecto 2" xfId="36"/>
    <cellStyle name="Millares [0]" xfId="67" builtinId="6"/>
    <cellStyle name="Neutral 2" xfId="37"/>
    <cellStyle name="Normal" xfId="0" builtinId="0"/>
    <cellStyle name="Normal 2" xfId="2"/>
    <cellStyle name="Normal 2 2" xfId="49"/>
    <cellStyle name="Normal 2 3" xfId="46"/>
    <cellStyle name="Normal 3" xfId="1"/>
    <cellStyle name="Normal 3 2" xfId="52"/>
    <cellStyle name="Normal 3 2 2" xfId="58"/>
    <cellStyle name="Normal 3 3" xfId="54"/>
    <cellStyle name="Normal 3 4" xfId="47"/>
    <cellStyle name="Normal 4" xfId="48"/>
    <cellStyle name="Normal 4 2" xfId="51"/>
    <cellStyle name="Normal 4 2 2" xfId="57"/>
    <cellStyle name="Normal 4 3" xfId="55"/>
    <cellStyle name="Normal 5" xfId="50"/>
    <cellStyle name="Normal 5 2" xfId="56"/>
    <cellStyle name="Normal 6" xfId="53"/>
    <cellStyle name="Normal 6 2" xfId="59"/>
    <cellStyle name="Notas 2" xfId="38"/>
    <cellStyle name="Porcentaje" xfId="66" builtinId="5"/>
    <cellStyle name="Salida 2" xfId="39"/>
    <cellStyle name="Texto de advertencia 2" xfId="40"/>
    <cellStyle name="Título 2 2" xfId="42"/>
    <cellStyle name="Título 3 2" xfId="43"/>
    <cellStyle name="Título de hoja" xfId="44"/>
    <cellStyle name="Total 2" xfId="45"/>
  </cellStyles>
  <dxfs count="60">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ont>
        <color rgb="FF9C5700"/>
      </font>
      <fill>
        <patternFill>
          <bgColor rgb="FFFFFF00"/>
        </patternFill>
      </fill>
    </dxf>
    <dxf>
      <font>
        <color theme="5"/>
      </font>
      <fill>
        <patternFill>
          <bgColor rgb="FFFFC000"/>
        </patternFill>
      </fill>
    </dxf>
    <dxf>
      <font>
        <color rgb="FF9C0006"/>
      </font>
      <fill>
        <patternFill>
          <bgColor rgb="FFFFC7CE"/>
        </patternFill>
      </fill>
    </dxf>
    <dxf>
      <fill>
        <gradientFill degree="45">
          <stop position="0">
            <color theme="0"/>
          </stop>
          <stop position="1">
            <color theme="8" tint="0.59999389629810485"/>
          </stop>
        </gradientFill>
      </fill>
    </dxf>
    <dxf>
      <font>
        <color rgb="FF9C5700"/>
      </font>
      <fill>
        <patternFill>
          <bgColor rgb="FFFFFF00"/>
        </patternFill>
      </fill>
    </dxf>
    <dxf>
      <font>
        <color theme="5"/>
      </font>
      <fill>
        <patternFill>
          <bgColor rgb="FFFFC000"/>
        </patternFill>
      </fill>
    </dxf>
    <dxf>
      <font>
        <color rgb="FF9C0006"/>
      </font>
      <fill>
        <patternFill>
          <bgColor rgb="FFFFC7CE"/>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00B050"/>
      <color rgb="FFFFFF00"/>
      <color rgb="FF92D050"/>
      <color rgb="FFE26B0A"/>
      <color rgb="FFC00000"/>
      <color rgb="FFFFFF66"/>
      <color rgb="FFFFC0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sharedStrings" Target="sharedStrings.xml"/><Relationship Id="rId3" Type="http://purl.oclc.org/ooxml/officeDocument/relationships/worksheet" Target="worksheets/sheet3.xml"/><Relationship Id="rId21" Type="http://purl.oclc.org/ooxml/officeDocument/relationships/customXml" Target="../customXml/item2.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styles" Target="styles.xml"/><Relationship Id="rId2" Type="http://purl.oclc.org/ooxml/officeDocument/relationships/worksheet" Target="worksheets/sheet2.xml"/><Relationship Id="rId16" Type="http://purl.oclc.org/ooxml/officeDocument/relationships/theme" Target="theme/theme1.xml"/><Relationship Id="rId20" Type="http://purl.oclc.org/ooxml/officeDocument/relationships/customXml" Target="../customXml/item1.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externalLink" Target="externalLinks/externalLink2.xml"/><Relationship Id="rId23" Type="http://schemas.microsoft.com/office/2017/10/relationships/person" Target="persons/person.xml"/><Relationship Id="rId10" Type="http://purl.oclc.org/ooxml/officeDocument/relationships/worksheet" Target="worksheets/sheet10.xml"/><Relationship Id="rId19" Type="http://purl.oclc.org/ooxml/officeDocument/relationships/calcChain" Target="calcChain.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externalLink" Target="externalLinks/externalLink1.xml"/><Relationship Id="rId22" Type="http://purl.oclc.org/ooxml/officeDocument/relationships/customXml" Target="../customXml/item3.xml"/></Relationships>
</file>

<file path=xl/drawings/_rels/drawing1.xml.rels><?xml version="1.0" encoding="UTF-8" standalone="yes"?>
<Relationships xmlns="http://schemas.openxmlformats.org/package/2006/relationships"><Relationship Id="rId1" Type="http://purl.oclc.org/ooxml/officeDocument/relationships/image" Target="../media/image1.jpeg"/></Relationships>
</file>

<file path=xl/drawings/_rels/drawing11.xml.rels><?xml version="1.0" encoding="UTF-8" standalone="yes"?>
<Relationships xmlns="http://schemas.openxmlformats.org/package/2006/relationships"><Relationship Id="rId1" Type="http://purl.oclc.org/ooxml/officeDocument/relationships/image" Target="../media/image1.jpeg"/></Relationships>
</file>

<file path=xl/drawings/_rels/drawing12.xml.rels><?xml version="1.0" encoding="UTF-8" standalone="yes"?>
<Relationships xmlns="http://schemas.openxmlformats.org/package/2006/relationships"><Relationship Id="rId1" Type="http://purl.oclc.org/ooxml/officeDocument/relationships/image" Target="../media/image6.png"/></Relationships>
</file>

<file path=xl/drawings/_rels/drawing13.xml.rels><?xml version="1.0" encoding="UTF-8" standalone="yes"?>
<Relationships xmlns="http://schemas.openxmlformats.org/package/2006/relationships"><Relationship Id="rId1" Type="http://purl.oclc.org/ooxml/officeDocument/relationships/image" Target="../media/image1.jpeg"/></Relationships>
</file>

<file path=xl/drawings/_rels/drawing14.xml.rels><?xml version="1.0" encoding="UTF-8" standalone="yes"?>
<Relationships xmlns="http://schemas.openxmlformats.org/package/2006/relationships"><Relationship Id="rId1" Type="http://purl.oclc.org/ooxml/officeDocument/relationships/image" Target="../media/image7.png"/></Relationships>
</file>

<file path=xl/drawings/_rels/drawing2.xml.rels><?xml version="1.0" encoding="UTF-8" standalone="yes"?>
<Relationships xmlns="http://schemas.openxmlformats.org/package/2006/relationships"><Relationship Id="rId1" Type="http://purl.oclc.org/ooxml/officeDocument/relationships/image" Target="../media/image1.jpeg"/></Relationships>
</file>

<file path=xl/drawings/_rels/drawing3.xml.rels><?xml version="1.0" encoding="UTF-8" standalone="yes"?>
<Relationships xmlns="http://schemas.openxmlformats.org/package/2006/relationships"><Relationship Id="rId2" Type="http://purl.oclc.org/ooxml/officeDocument/relationships/image" Target="../media/image4.emf"/><Relationship Id="rId1" Type="http://purl.oclc.org/ooxml/officeDocument/relationships/image" Target="../media/image3.emf"/></Relationships>
</file>

<file path=xl/drawings/_rels/drawing4.xml.rels><?xml version="1.0" encoding="UTF-8" standalone="yes"?>
<Relationships xmlns="http://schemas.openxmlformats.org/package/2006/relationships"><Relationship Id="rId1" Type="http://purl.oclc.org/ooxml/officeDocument/relationships/image" Target="../media/image5.png"/></Relationships>
</file>

<file path=xl/drawings/_rels/drawing5.xml.rels><?xml version="1.0" encoding="UTF-8" standalone="yes"?>
<Relationships xmlns="http://schemas.openxmlformats.org/package/2006/relationships"><Relationship Id="rId1" Type="http://purl.oclc.org/ooxml/officeDocument/relationships/image" Target="../media/image1.jpeg"/></Relationships>
</file>

<file path=xl/drawings/_rels/drawing6.xml.rels><?xml version="1.0" encoding="UTF-8" standalone="yes"?>
<Relationships xmlns="http://schemas.openxmlformats.org/package/2006/relationships"><Relationship Id="rId1" Type="http://purl.oclc.org/ooxml/officeDocument/relationships/image" Target="../media/image5.png"/></Relationships>
</file>

<file path=xl/drawings/_rels/drawing7.xml.rels><?xml version="1.0" encoding="UTF-8" standalone="yes"?>
<Relationships xmlns="http://schemas.openxmlformats.org/package/2006/relationships"><Relationship Id="rId1" Type="http://purl.oclc.org/ooxml/officeDocument/relationships/image" Target="../media/image1.jpeg"/></Relationships>
</file>

<file path=xl/drawings/_rels/drawing9.xml.rels><?xml version="1.0" encoding="UTF-8" standalone="yes"?>
<Relationships xmlns="http://schemas.openxmlformats.org/package/2006/relationships"><Relationship Id="rId1" Type="http://purl.oclc.org/ooxml/officeDocument/relationships/image" Target="../media/image1.jpeg"/></Relationships>
</file>

<file path=xl/drawings/_rels/vmlDrawing1.vml.rels><?xml version="1.0" encoding="UTF-8" standalone="yes"?>
<Relationships xmlns="http://schemas.openxmlformats.org/package/2006/relationships"><Relationship Id="rId1" Type="http://purl.oclc.org/ooxml/officeDocument/relationships/image" Target="../media/image2.jpeg"/></Relationships>
</file>

<file path=xl/drawings/_rels/vmlDrawing10.vml.rels><?xml version="1.0" encoding="UTF-8" standalone="yes"?>
<Relationships xmlns="http://schemas.openxmlformats.org/package/2006/relationships"><Relationship Id="rId1" Type="http://purl.oclc.org/ooxml/officeDocument/relationships/image" Target="../media/image2.jpeg"/></Relationships>
</file>

<file path=xl/drawings/_rels/vmlDrawing12.vml.rels><?xml version="1.0" encoding="UTF-8" standalone="yes"?>
<Relationships xmlns="http://schemas.openxmlformats.org/package/2006/relationships"><Relationship Id="rId1" Type="http://purl.oclc.org/ooxml/officeDocument/relationships/image" Target="../media/image2.jpeg"/></Relationships>
</file>

<file path=xl/drawings/_rels/vmlDrawing2.vml.rels><?xml version="1.0" encoding="UTF-8" standalone="yes"?>
<Relationships xmlns="http://schemas.openxmlformats.org/package/2006/relationships"><Relationship Id="rId1" Type="http://purl.oclc.org/ooxml/officeDocument/relationships/image" Target="../media/image2.jpeg"/></Relationships>
</file>

<file path=xl/drawings/_rels/vmlDrawing4.vml.rels><?xml version="1.0" encoding="UTF-8" standalone="yes"?>
<Relationships xmlns="http://schemas.openxmlformats.org/package/2006/relationships"><Relationship Id="rId1" Type="http://purl.oclc.org/ooxml/officeDocument/relationships/image" Target="../media/image2.jpeg"/></Relationships>
</file>

<file path=xl/drawings/_rels/vmlDrawing6.vml.rels><?xml version="1.0" encoding="UTF-8" standalone="yes"?>
<Relationships xmlns="http://schemas.openxmlformats.org/package/2006/relationships"><Relationship Id="rId1" Type="http://purl.oclc.org/ooxml/officeDocument/relationships/image" Target="../media/image2.jpeg"/></Relationships>
</file>

<file path=xl/drawings/_rels/vmlDrawing8.vml.rels><?xml version="1.0" encoding="UTF-8" standalone="yes"?>
<Relationships xmlns="http://schemas.openxmlformats.org/package/2006/relationships"><Relationship Id="rId1" Type="http://purl.oclc.org/ooxml/officeDocument/relationships/image" Target="../media/image2.jpeg"/></Relationships>
</file>

<file path=xl/drawings/drawing1.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10.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152400</xdr:colOff>
          <xdr:row>10</xdr:row>
          <xdr:rowOff>76200</xdr:rowOff>
        </xdr:from>
        <xdr:to>
          <xdr:col>3</xdr:col>
          <xdr:colOff>971550</xdr:colOff>
          <xdr:row>10</xdr:row>
          <xdr:rowOff>666750</xdr:rowOff>
        </xdr:to>
        <xdr:sp macro="" textlink="">
          <xdr:nvSpPr>
            <xdr:cNvPr id="7169" name="Comment 19" hidden="1"/>
            <xdr:cNvSpPr txBox="1">
              <a:spLocks noChangeArrowheads="1"/>
            </xdr:cNvSpPr>
          </xdr:nvSpPr>
          <xdr:spPr bwMode="auto">
            <a:xfrm>
              <a:off x="1343025" y="1362075"/>
              <a:ext cx="2943225" cy="590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(En caso de nuevas versiones por favor diligencie la justificación y los cambios frente a la versión anterior)</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904875</xdr:colOff>
          <xdr:row>11</xdr:row>
          <xdr:rowOff>733425</xdr:rowOff>
        </xdr:from>
        <xdr:to>
          <xdr:col>14</xdr:col>
          <xdr:colOff>0</xdr:colOff>
          <xdr:row>11</xdr:row>
          <xdr:rowOff>733425</xdr:rowOff>
        </xdr:to>
        <xdr:sp macro="" textlink="">
          <xdr:nvSpPr>
            <xdr:cNvPr id="7170" name="Comment 7" hidden="1"/>
            <xdr:cNvSpPr txBox="1">
              <a:spLocks noChangeArrowheads="1"/>
            </xdr:cNvSpPr>
          </xdr:nvSpPr>
          <xdr:spPr bwMode="auto">
            <a:xfrm>
              <a:off x="22860000" y="3076575"/>
              <a:ext cx="240030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En los riesgos de corrupción no se acepta la opción de asumir.</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3667125</xdr:colOff>
          <xdr:row>11</xdr:row>
          <xdr:rowOff>733425</xdr:rowOff>
        </xdr:from>
        <xdr:to>
          <xdr:col>18</xdr:col>
          <xdr:colOff>2133600</xdr:colOff>
          <xdr:row>11</xdr:row>
          <xdr:rowOff>733425</xdr:rowOff>
        </xdr:to>
        <xdr:sp macro="" textlink="">
          <xdr:nvSpPr>
            <xdr:cNvPr id="7171" name="Comment 4" hidden="1"/>
            <xdr:cNvSpPr txBox="1">
              <a:spLocks noChangeArrowheads="1"/>
            </xdr:cNvSpPr>
          </xdr:nvSpPr>
          <xdr:spPr bwMode="auto">
            <a:xfrm>
              <a:off x="31861125" y="3076575"/>
              <a:ext cx="223837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Deben ir numeradas.</a:t>
              </a:r>
            </a:p>
            <a:p>
              <a:pPr algn="l" rtl="0">
                <a:defRPr sz="1000"/>
              </a:pPr>
              <a:r>
                <a:rPr lang="en-US" sz="900" b="1" i="0" u="none" strike="noStrike" baseline="0%">
                  <a:solidFill>
                    <a:srgbClr val="000000"/>
                  </a:solidFill>
                  <a:latin typeface="Tahoma"/>
                  <a:ea typeface="Tahoma"/>
                  <a:cs typeface="Tahoma"/>
                </a:rPr>
                <a:t>Es importante definir actividades para fortalecer los controles; así como, actividades o controles para cada una de las causas.</a:t>
              </a:r>
            </a:p>
          </xdr:txBody>
        </xdr:sp>
        <xdr:clientData/>
      </xdr:twoCellAnchor>
    </mc:Fallback>
  </mc:AlternateContent>
  <mc:AlternateContent xmlns:mc="http://schemas.openxmlformats.org/markup-compatibility/2006">
    <mc:Choice xmlns:v="urn:schemas-microsoft-com:vml" Requires="v"/>
    <mc:Fallback>
      <xdr:twoCellAnchor editAs="absolute">
        <xdr:from>
          <xdr:col>21</xdr:col>
          <xdr:colOff>238125</xdr:colOff>
          <xdr:row>11</xdr:row>
          <xdr:rowOff>733425</xdr:rowOff>
        </xdr:from>
        <xdr:to>
          <xdr:col>21</xdr:col>
          <xdr:colOff>238125</xdr:colOff>
          <xdr:row>11</xdr:row>
          <xdr:rowOff>733425</xdr:rowOff>
        </xdr:to>
        <xdr:sp macro="" textlink="">
          <xdr:nvSpPr>
            <xdr:cNvPr id="7172" name="Comment 5" hidden="1"/>
            <xdr:cNvSpPr txBox="1">
              <a:spLocks noChangeArrowheads="1"/>
            </xdr:cNvSpPr>
          </xdr:nvSpPr>
          <xdr:spPr bwMode="auto">
            <a:xfrm>
              <a:off x="38995350" y="3076575"/>
              <a:ext cx="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Durante vigencia.</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495300</xdr:colOff>
          <xdr:row>11</xdr:row>
          <xdr:rowOff>361950</xdr:rowOff>
        </xdr:from>
        <xdr:to>
          <xdr:col>26</xdr:col>
          <xdr:colOff>228600</xdr:colOff>
          <xdr:row>11</xdr:row>
          <xdr:rowOff>1447800</xdr:rowOff>
        </xdr:to>
        <xdr:sp macro="" textlink="">
          <xdr:nvSpPr>
            <xdr:cNvPr id="7173" name="Comment 22" hidden="1"/>
            <xdr:cNvSpPr txBox="1">
              <a:spLocks noChangeArrowheads="1"/>
            </xdr:cNvSpPr>
          </xdr:nvSpPr>
          <xdr:spPr bwMode="auto">
            <a:xfrm>
              <a:off x="43205400" y="2705100"/>
              <a:ext cx="2333625" cy="10858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Deben ir numeradas y representar el avance según cada actividad programada.</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495300</xdr:colOff>
          <xdr:row>11</xdr:row>
          <xdr:rowOff>361950</xdr:rowOff>
        </xdr:from>
        <xdr:to>
          <xdr:col>28</xdr:col>
          <xdr:colOff>1609725</xdr:colOff>
          <xdr:row>11</xdr:row>
          <xdr:rowOff>1228725</xdr:rowOff>
        </xdr:to>
        <xdr:sp macro="" textlink="">
          <xdr:nvSpPr>
            <xdr:cNvPr id="7174" name="Comment 23" hidden="1"/>
            <xdr:cNvSpPr txBox="1">
              <a:spLocks noChangeArrowheads="1"/>
            </xdr:cNvSpPr>
          </xdr:nvSpPr>
          <xdr:spPr bwMode="auto">
            <a:xfrm>
              <a:off x="43205400" y="2705100"/>
              <a:ext cx="5238750" cy="8667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Según la numeración de cada actividad.</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95250</xdr:colOff>
          <xdr:row>11</xdr:row>
          <xdr:rowOff>2447925</xdr:rowOff>
        </xdr:from>
        <xdr:to>
          <xdr:col>3</xdr:col>
          <xdr:colOff>438150</xdr:colOff>
          <xdr:row>12</xdr:row>
          <xdr:rowOff>714375</xdr:rowOff>
        </xdr:to>
        <xdr:sp macro="" textlink="">
          <xdr:nvSpPr>
            <xdr:cNvPr id="7175" name="Comment 7" hidden="1"/>
            <xdr:cNvSpPr txBox="1">
              <a:spLocks noChangeArrowheads="1"/>
            </xdr:cNvSpPr>
          </xdr:nvSpPr>
          <xdr:spPr bwMode="auto">
            <a:xfrm>
              <a:off x="2476500" y="4791075"/>
              <a:ext cx="1276350" cy="7905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US" sz="900" b="1" i="0" u="none" strike="noStrike" baseline="0%">
                  <a:solidFill>
                    <a:srgbClr val="000000"/>
                  </a:solidFill>
                  <a:latin typeface="Tahoma"/>
                  <a:ea typeface="Tahoma"/>
                  <a:cs typeface="Tahoma"/>
                </a:rPr>
                <a:t>Mely lopez:</a:t>
              </a: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El objetivo ni el nombre del proceso se pueden modificar.</a:t>
              </a:r>
            </a:p>
          </xdr:txBody>
        </xdr:sp>
        <xdr:clientData/>
      </xdr:twoCellAnchor>
    </mc:Fallback>
  </mc:AlternateContent>
</xdr:wsDr>
</file>

<file path=xl/drawings/drawing11.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12.xml><?xml version="1.0" encoding="utf-8"?>
<xdr:wsDr xmlns:xdr="http://purl.oclc.org/ooxml/drawingml/spreadsheetDrawing" xmlns:a="http://purl.oclc.org/ooxml/drawingml/main">
  <xdr:twoCellAnchor editAs="oneCell">
    <xdr:from>
      <xdr:col>0</xdr:col>
      <xdr:colOff>0</xdr:colOff>
      <xdr:row>0</xdr:row>
      <xdr:rowOff>0</xdr:rowOff>
    </xdr:from>
    <xdr:to>
      <xdr:col>0</xdr:col>
      <xdr:colOff>1987437</xdr:colOff>
      <xdr:row>2</xdr:row>
      <xdr:rowOff>161925</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purl.oclc.org/ooxml/officeDocument/relationships" r:embed="rId1"/>
        <a:stretch>
          <a:fillRect/>
        </a:stretch>
      </xdr:blipFill>
      <xdr:spPr>
        <a:xfrm>
          <a:off x="0" y="0"/>
          <a:ext cx="1987437" cy="542925"/>
        </a:xfrm>
        <a:prstGeom prst="rect">
          <a:avLst/>
        </a:prstGeom>
      </xdr:spPr>
    </xdr:pic>
    <xdr:clientData/>
  </xdr:twoCellAnchor>
  <mc:AlternateContent xmlns:mc="http://schemas.openxmlformats.org/markup-compatibility/2006">
    <mc:Choice xmlns:v="urn:schemas-microsoft-com:vml" Requires="v"/>
    <mc:Fallback>
      <xdr:twoCellAnchor editAs="absolute">
        <xdr:from>
          <xdr:col>2</xdr:col>
          <xdr:colOff>142875</xdr:colOff>
          <xdr:row>5</xdr:row>
          <xdr:rowOff>95250</xdr:rowOff>
        </xdr:from>
        <xdr:to>
          <xdr:col>8</xdr:col>
          <xdr:colOff>266700</xdr:colOff>
          <xdr:row>9</xdr:row>
          <xdr:rowOff>85725</xdr:rowOff>
        </xdr:to>
        <xdr:sp macro="" textlink="">
          <xdr:nvSpPr>
            <xdr:cNvPr id="8193" name="Comment 1" hidden="1"/>
            <xdr:cNvSpPr txBox="1">
              <a:spLocks noChangeArrowheads="1"/>
            </xdr:cNvSpPr>
          </xdr:nvSpPr>
          <xdr:spPr bwMode="auto">
            <a:xfrm>
              <a:off x="8286750" y="1047750"/>
              <a:ext cx="4695825" cy="7524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Describa los activos con criticidad alta detallados en la matriz de activos de información.</a:t>
              </a:r>
            </a:p>
          </xdr:txBody>
        </xdr:sp>
        <xdr:clientData/>
      </xdr:twoCellAnchor>
    </mc:Fallback>
  </mc:AlternateContent>
</xdr:wsDr>
</file>

<file path=xl/drawings/drawing13.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14.xml><?xml version="1.0" encoding="utf-8"?>
<xdr:wsDr xmlns:xdr="http://purl.oclc.org/ooxml/drawingml/spreadsheetDrawing" xmlns:a="http://purl.oclc.org/ooxml/drawingml/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rotWithShape="1">
        <a:blip xmlns:r="http://purl.oclc.org/ooxml/officeDocument/relationships" r:embed="rId1"/>
        <a:srcRect l="4.153%" t="8.622%" r="6.254%"/>
        <a:stretch/>
      </xdr:blipFill>
      <xdr:spPr>
        <a:xfrm>
          <a:off x="10691132" y="1329418"/>
          <a:ext cx="7179129" cy="4905098"/>
        </a:xfrm>
        <a:prstGeom prst="rect">
          <a:avLst/>
        </a:prstGeom>
      </xdr:spPr>
    </xdr:pic>
    <xdr:clientData/>
  </xdr:twoCellAnchor>
</xdr:wsDr>
</file>

<file path=xl/drawings/drawing2.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3.xml><?xml version="1.0" encoding="utf-8"?>
<xdr:wsDr xmlns:xdr="http://purl.oclc.org/ooxml/drawingml/spreadsheetDrawing" xmlns:a="http://purl.oclc.org/ooxml/drawingml/main">
  <xdr:twoCellAnchor editAs="oneCell">
    <xdr:from>
      <xdr:col>1</xdr:col>
      <xdr:colOff>266700</xdr:colOff>
      <xdr:row>2</xdr:row>
      <xdr:rowOff>66675</xdr:rowOff>
    </xdr:from>
    <xdr:to>
      <xdr:col>9</xdr:col>
      <xdr:colOff>542925</xdr:colOff>
      <xdr:row>23</xdr:row>
      <xdr:rowOff>133350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1028700" y="495300"/>
          <a:ext cx="6372225" cy="406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10</xdr:col>
      <xdr:colOff>406578</xdr:colOff>
      <xdr:row>2</xdr:row>
      <xdr:rowOff>79197</xdr:rowOff>
    </xdr:from>
    <xdr:to>
      <xdr:col>18</xdr:col>
      <xdr:colOff>425628</xdr:colOff>
      <xdr:row>25</xdr:row>
      <xdr:rowOff>31572</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purl.oclc.org/ooxml/officeDocument/relationships" r:embed="rId2" cstate="print">
          <a:extLst>
            <a:ext uri="{28A0092B-C50C-407E-A947-70E740481C1C}">
              <a14:useLocalDpi xmlns:a14="http://schemas.microsoft.com/office/drawing/2010/main" val="0"/>
            </a:ext>
          </a:extLst>
        </a:blip>
        <a:srcRect/>
        <a:stretch>
          <a:fillRect/>
        </a:stretch>
      </xdr:blipFill>
      <xdr:spPr bwMode="auto">
        <a:xfrm>
          <a:off x="8005174" y="512638"/>
          <a:ext cx="6097926" cy="4383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1524000</xdr:colOff>
      <xdr:row>0</xdr:row>
      <xdr:rowOff>130968</xdr:rowOff>
    </xdr:from>
    <xdr:to>
      <xdr:col>8</xdr:col>
      <xdr:colOff>2244725</xdr:colOff>
      <xdr:row>3</xdr:row>
      <xdr:rowOff>233362</xdr:rowOff>
    </xdr:to>
    <xdr:pic>
      <xdr:nvPicPr>
        <xdr:cNvPr id="3" name="Imagen 2">
          <a:extLst>
            <a:ext uri="{FF2B5EF4-FFF2-40B4-BE49-F238E27FC236}">
              <a16:creationId xmlns:a16="http://schemas.microsoft.com/office/drawing/2014/main" id="{00000000-0008-0000-0300-000003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8560594" y="130968"/>
          <a:ext cx="720725" cy="685800"/>
        </a:xfrm>
        <a:prstGeom prst="rect">
          <a:avLst/>
        </a:prstGeom>
      </xdr:spPr>
    </xdr:pic>
    <xdr:clientData/>
  </xdr:twoCellAnchor>
  <mc:AlternateContent xmlns:mc="http://schemas.openxmlformats.org/markup-compatibility/2006">
    <mc:Choice xmlns:v="urn:schemas-microsoft-com:vml" Requires="v"/>
    <mc:Fallback>
      <xdr:twoCellAnchor editAs="absolute">
        <xdr:from>
          <xdr:col>1</xdr:col>
          <xdr:colOff>152400</xdr:colOff>
          <xdr:row>6</xdr:row>
          <xdr:rowOff>57150</xdr:rowOff>
        </xdr:from>
        <xdr:to>
          <xdr:col>3</xdr:col>
          <xdr:colOff>466725</xdr:colOff>
          <xdr:row>6</xdr:row>
          <xdr:rowOff>628650</xdr:rowOff>
        </xdr:to>
        <xdr:sp macro="" textlink="">
          <xdr:nvSpPr>
            <xdr:cNvPr id="4097" name="Comment 1" hidden="1"/>
            <xdr:cNvSpPr txBox="1">
              <a:spLocks noChangeArrowheads="1"/>
            </xdr:cNvSpPr>
          </xdr:nvSpPr>
          <xdr:spPr bwMode="auto">
            <a:xfrm>
              <a:off x="1209675" y="1409700"/>
              <a:ext cx="2905125" cy="571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(En caso de nuevas versiones por favor diligencie la justificación y los cambios frente a la versión anterior)</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228600</xdr:colOff>
          <xdr:row>6</xdr:row>
          <xdr:rowOff>152400</xdr:rowOff>
        </xdr:from>
        <xdr:to>
          <xdr:col>3</xdr:col>
          <xdr:colOff>123825</xdr:colOff>
          <xdr:row>8</xdr:row>
          <xdr:rowOff>571500</xdr:rowOff>
        </xdr:to>
        <xdr:sp macro="" textlink="">
          <xdr:nvSpPr>
            <xdr:cNvPr id="4098" name="Comment 2" hidden="1"/>
            <xdr:cNvSpPr txBox="1">
              <a:spLocks noChangeArrowheads="1"/>
            </xdr:cNvSpPr>
          </xdr:nvSpPr>
          <xdr:spPr bwMode="auto">
            <a:xfrm>
              <a:off x="1285875" y="1504950"/>
              <a:ext cx="2486025" cy="3105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Escriba el nombre del proceso sobre el cual se realizará la gestión del riesgo.</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180975</xdr:colOff>
          <xdr:row>6</xdr:row>
          <xdr:rowOff>152400</xdr:rowOff>
        </xdr:from>
        <xdr:to>
          <xdr:col>5</xdr:col>
          <xdr:colOff>57150</xdr:colOff>
          <xdr:row>8</xdr:row>
          <xdr:rowOff>571500</xdr:rowOff>
        </xdr:to>
        <xdr:sp macro="" textlink="">
          <xdr:nvSpPr>
            <xdr:cNvPr id="4099" name="Comment 3" hidden="1"/>
            <xdr:cNvSpPr txBox="1">
              <a:spLocks noChangeArrowheads="1"/>
            </xdr:cNvSpPr>
          </xdr:nvSpPr>
          <xdr:spPr bwMode="auto">
            <a:xfrm>
              <a:off x="2581275" y="1504950"/>
              <a:ext cx="2343150" cy="3105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Indique el objetivo estratégico al cual se va a identificar el riesgo y/o al que se asocian los riesgos del proceso.</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314325</xdr:colOff>
          <xdr:row>6</xdr:row>
          <xdr:rowOff>152400</xdr:rowOff>
        </xdr:from>
        <xdr:to>
          <xdr:col>5</xdr:col>
          <xdr:colOff>476250</xdr:colOff>
          <xdr:row>7</xdr:row>
          <xdr:rowOff>219075</xdr:rowOff>
        </xdr:to>
        <xdr:sp macro="" textlink="">
          <xdr:nvSpPr>
            <xdr:cNvPr id="4100" name="Comment 61" hidden="1"/>
            <xdr:cNvSpPr txBox="1">
              <a:spLocks noChangeArrowheads="1"/>
            </xdr:cNvSpPr>
          </xdr:nvSpPr>
          <xdr:spPr bwMode="auto">
            <a:xfrm>
              <a:off x="3962400" y="1504950"/>
              <a:ext cx="1381125" cy="7143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Escriba el objetivo del proceso</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1866900</xdr:colOff>
          <xdr:row>7</xdr:row>
          <xdr:rowOff>28575</xdr:rowOff>
        </xdr:from>
        <xdr:to>
          <xdr:col>10</xdr:col>
          <xdr:colOff>1171575</xdr:colOff>
          <xdr:row>8</xdr:row>
          <xdr:rowOff>333375</xdr:rowOff>
        </xdr:to>
        <xdr:sp macro="" textlink="">
          <xdr:nvSpPr>
            <xdr:cNvPr id="4101" name="Comment 62" hidden="1"/>
            <xdr:cNvSpPr txBox="1">
              <a:spLocks noChangeArrowheads="1"/>
            </xdr:cNvSpPr>
          </xdr:nvSpPr>
          <xdr:spPr bwMode="auto">
            <a:xfrm>
              <a:off x="9344025" y="2028825"/>
              <a:ext cx="3486150" cy="2343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Para riesgos de gestión: Identifique los productos del proceso según la caracterización.</a:t>
              </a:r>
            </a:p>
            <a:p>
              <a:pPr algn="l" rtl="0">
                <a:defRPr sz="1000"/>
              </a:pPr>
              <a:r>
                <a:rPr lang="en-US" sz="900" b="1" i="0" u="none" strike="noStrike" baseline="0%">
                  <a:solidFill>
                    <a:srgbClr val="000000"/>
                  </a:solidFill>
                  <a:latin typeface="Tahoma"/>
                  <a:ea typeface="Tahoma"/>
                  <a:cs typeface="Tahoma"/>
                </a:rPr>
                <a:t>De estos productos identifique en cuáles de ellos existen temas críticos que requieren ser controlados o pueden generar riesgos.</a:t>
              </a:r>
            </a:p>
            <a:p>
              <a:pPr algn="l" rtl="0">
                <a:defRPr sz="1000"/>
              </a:pPr>
              <a:endParaRPr lang="en-US" sz="900" b="1"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1009650</xdr:colOff>
          <xdr:row>7</xdr:row>
          <xdr:rowOff>1200150</xdr:rowOff>
        </xdr:from>
        <xdr:to>
          <xdr:col>14</xdr:col>
          <xdr:colOff>485775</xdr:colOff>
          <xdr:row>7</xdr:row>
          <xdr:rowOff>1971675</xdr:rowOff>
        </xdr:to>
        <xdr:sp macro="" textlink="">
          <xdr:nvSpPr>
            <xdr:cNvPr id="4102" name="Comment 232" hidden="1"/>
            <xdr:cNvSpPr txBox="1">
              <a:spLocks noChangeArrowheads="1"/>
            </xdr:cNvSpPr>
          </xdr:nvSpPr>
          <xdr:spPr bwMode="auto">
            <a:xfrm>
              <a:off x="12668250" y="3200400"/>
              <a:ext cx="4648200" cy="771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Ir a hoja Árbol_G para generar la descripción</a:t>
              </a:r>
              <a:endParaRPr lang="en-US" sz="900" b="0" i="0" u="none" strike="noStrike" baseline="0%">
                <a:solidFill>
                  <a:srgbClr val="000000"/>
                </a:solidFill>
                <a:latin typeface="Tahoma"/>
                <a:ea typeface="Tahoma"/>
                <a:cs typeface="Tahoma"/>
              </a:endParaRP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1076325</xdr:colOff>
          <xdr:row>7</xdr:row>
          <xdr:rowOff>1228725</xdr:rowOff>
        </xdr:from>
        <xdr:to>
          <xdr:col>16</xdr:col>
          <xdr:colOff>457200</xdr:colOff>
          <xdr:row>7</xdr:row>
          <xdr:rowOff>1971675</xdr:rowOff>
        </xdr:to>
        <xdr:sp macro="" textlink="">
          <xdr:nvSpPr>
            <xdr:cNvPr id="4103" name="Comment 234" hidden="1"/>
            <xdr:cNvSpPr txBox="1">
              <a:spLocks noChangeArrowheads="1"/>
            </xdr:cNvSpPr>
          </xdr:nvSpPr>
          <xdr:spPr bwMode="auto">
            <a:xfrm>
              <a:off x="16106775" y="3228975"/>
              <a:ext cx="2657475" cy="742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Máximo 3</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238125</xdr:colOff>
          <xdr:row>7</xdr:row>
          <xdr:rowOff>1228725</xdr:rowOff>
        </xdr:from>
        <xdr:to>
          <xdr:col>17</xdr:col>
          <xdr:colOff>219075</xdr:colOff>
          <xdr:row>7</xdr:row>
          <xdr:rowOff>1971675</xdr:rowOff>
        </xdr:to>
        <xdr:sp macro="" textlink="">
          <xdr:nvSpPr>
            <xdr:cNvPr id="4104" name="Comment 235" hidden="1"/>
            <xdr:cNvSpPr txBox="1">
              <a:spLocks noChangeArrowheads="1"/>
            </xdr:cNvSpPr>
          </xdr:nvSpPr>
          <xdr:spPr bwMode="auto">
            <a:xfrm>
              <a:off x="17697450" y="3228975"/>
              <a:ext cx="1362075" cy="742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Máximo 3</a:t>
              </a:r>
              <a:endParaRPr lang="en-US" sz="900" b="0" i="0" u="none" strike="noStrike" baseline="0%">
                <a:solidFill>
                  <a:srgbClr val="000000"/>
                </a:solidFill>
                <a:latin typeface="Tahoma"/>
                <a:ea typeface="Tahoma"/>
                <a:cs typeface="Tahoma"/>
              </a:endParaRP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19</xdr:col>
          <xdr:colOff>647700</xdr:colOff>
          <xdr:row>7</xdr:row>
          <xdr:rowOff>1028700</xdr:rowOff>
        </xdr:from>
        <xdr:to>
          <xdr:col>24</xdr:col>
          <xdr:colOff>600075</xdr:colOff>
          <xdr:row>8</xdr:row>
          <xdr:rowOff>1123950</xdr:rowOff>
        </xdr:to>
        <xdr:sp macro="" textlink="">
          <xdr:nvSpPr>
            <xdr:cNvPr id="4105" name="Comment 7" hidden="1"/>
            <xdr:cNvSpPr txBox="1">
              <a:spLocks noChangeArrowheads="1"/>
            </xdr:cNvSpPr>
          </xdr:nvSpPr>
          <xdr:spPr bwMode="auto">
            <a:xfrm>
              <a:off x="20916900" y="3028950"/>
              <a:ext cx="2705100" cy="213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Muy Baja:</a:t>
              </a:r>
              <a:r>
                <a:rPr lang="en-US" sz="900" b="0" i="0" u="none" strike="noStrike" baseline="0%">
                  <a:solidFill>
                    <a:srgbClr val="000000"/>
                  </a:solidFill>
                  <a:latin typeface="Tahoma"/>
                  <a:ea typeface="Tahoma"/>
                  <a:cs typeface="Tahoma"/>
                </a:rPr>
                <a:t> La actividad/producto/activo que conlleva el riesgo se ejecuta/genera como máximos 2 veces por año. 20%</a:t>
              </a:r>
            </a:p>
            <a:p>
              <a:pPr algn="l" rtl="0">
                <a:defRPr sz="1000"/>
              </a:pPr>
              <a:r>
                <a:rPr lang="en-US" sz="900" b="1" i="0" u="none" strike="noStrike" baseline="0%">
                  <a:solidFill>
                    <a:srgbClr val="000000"/>
                  </a:solidFill>
                  <a:latin typeface="Tahoma"/>
                  <a:ea typeface="Tahoma"/>
                  <a:cs typeface="Tahoma"/>
                </a:rPr>
                <a:t>Baja: </a:t>
              </a:r>
              <a:r>
                <a:rPr lang="en-US" sz="900" b="0" i="0" u="none" strike="noStrike" baseline="0%">
                  <a:solidFill>
                    <a:srgbClr val="000000"/>
                  </a:solidFill>
                  <a:latin typeface="Tahoma"/>
                  <a:ea typeface="Tahoma"/>
                  <a:cs typeface="Tahoma"/>
                </a:rPr>
                <a:t>La actividad/producto/activo que conlleva el riesgo se ejecuta/genera de 3 a 24 veces por año. 40%</a:t>
              </a:r>
            </a:p>
            <a:p>
              <a:pPr algn="l" rtl="0">
                <a:defRPr sz="1000"/>
              </a:pPr>
              <a:r>
                <a:rPr lang="en-US" sz="900" b="1" i="0" u="none" strike="noStrike" baseline="0%">
                  <a:solidFill>
                    <a:srgbClr val="000000"/>
                  </a:solidFill>
                  <a:latin typeface="Tahoma"/>
                  <a:ea typeface="Tahoma"/>
                  <a:cs typeface="Tahoma"/>
                </a:rPr>
                <a:t>Media:</a:t>
              </a:r>
              <a:r>
                <a:rPr lang="en-US" sz="900" b="0" i="0" u="none" strike="noStrike" baseline="0%">
                  <a:solidFill>
                    <a:srgbClr val="000000"/>
                  </a:solidFill>
                  <a:latin typeface="Tahoma"/>
                  <a:ea typeface="Tahoma"/>
                  <a:cs typeface="Tahoma"/>
                </a:rPr>
                <a:t> La actividad/producto/activo que conlleva el riesgo se ejecuta/genera de 24 a 500 veces por año. 60%</a:t>
              </a:r>
            </a:p>
            <a:p>
              <a:pPr algn="l" rtl="0">
                <a:defRPr sz="1000"/>
              </a:pPr>
              <a:r>
                <a:rPr lang="en-US" sz="900" b="1" i="0" u="none" strike="noStrike" baseline="0%">
                  <a:solidFill>
                    <a:srgbClr val="000000"/>
                  </a:solidFill>
                  <a:latin typeface="Tahoma"/>
                  <a:ea typeface="Tahoma"/>
                  <a:cs typeface="Tahoma"/>
                </a:rPr>
                <a:t>Alta: </a:t>
              </a:r>
              <a:r>
                <a:rPr lang="en-US" sz="900" b="0" i="0" u="none" strike="noStrike" baseline="0%">
                  <a:solidFill>
                    <a:srgbClr val="000000"/>
                  </a:solidFill>
                  <a:latin typeface="Tahoma"/>
                  <a:ea typeface="Tahoma"/>
                  <a:cs typeface="Tahoma"/>
                </a:rPr>
                <a:t>La actividad/producto/activo que conlleva el riesgo se ejecuta/genera mínimo 500 veces al año y máximo 5000 veces por año. 80%</a:t>
              </a:r>
            </a:p>
            <a:p>
              <a:pPr algn="l" rtl="0">
                <a:defRPr sz="1000"/>
              </a:pPr>
              <a:r>
                <a:rPr lang="en-US" sz="900" b="1" i="0" u="none" strike="noStrike" baseline="0%">
                  <a:solidFill>
                    <a:srgbClr val="000000"/>
                  </a:solidFill>
                  <a:latin typeface="Tahoma"/>
                  <a:ea typeface="Tahoma"/>
                  <a:cs typeface="Tahoma"/>
                </a:rPr>
                <a:t>Muy Alta:</a:t>
              </a:r>
              <a:r>
                <a:rPr lang="en-US" sz="900" b="0" i="0" u="none" strike="noStrike" baseline="0%">
                  <a:solidFill>
                    <a:srgbClr val="000000"/>
                  </a:solidFill>
                  <a:latin typeface="Tahoma"/>
                  <a:ea typeface="Tahoma"/>
                  <a:cs typeface="Tahoma"/>
                </a:rPr>
                <a:t> La actividad/producto/activo que conlleva el riesgo se ejecuta/genera más de 5000 veces por año. 100%</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7</xdr:row>
          <xdr:rowOff>28575</xdr:rowOff>
        </xdr:from>
        <xdr:to>
          <xdr:col>33</xdr:col>
          <xdr:colOff>57150</xdr:colOff>
          <xdr:row>7</xdr:row>
          <xdr:rowOff>1752600</xdr:rowOff>
        </xdr:to>
        <xdr:sp macro="" textlink="">
          <xdr:nvSpPr>
            <xdr:cNvPr id="4106" name="Comment 52" hidden="1"/>
            <xdr:cNvSpPr txBox="1">
              <a:spLocks noChangeArrowheads="1"/>
            </xdr:cNvSpPr>
          </xdr:nvSpPr>
          <xdr:spPr bwMode="auto">
            <a:xfrm>
              <a:off x="24955500" y="2028825"/>
              <a:ext cx="10658475" cy="17240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Leve:</a:t>
              </a:r>
              <a:r>
                <a:rPr lang="en-US" sz="900" b="0" i="0" u="none" strike="noStrike" baseline="0%">
                  <a:solidFill>
                    <a:srgbClr val="000000"/>
                  </a:solidFill>
                  <a:latin typeface="Tahoma"/>
                  <a:ea typeface="Tahoma"/>
                  <a:cs typeface="Tahoma"/>
                </a:rPr>
                <a:t> Afectación menor a 100 SMLMV  20%</a:t>
              </a:r>
            </a:p>
            <a:p>
              <a:pPr algn="l" rtl="0">
                <a:defRPr sz="1000"/>
              </a:pPr>
              <a:r>
                <a:rPr lang="en-US" sz="900" b="1" i="0" u="none" strike="noStrike" baseline="0%">
                  <a:solidFill>
                    <a:srgbClr val="000000"/>
                  </a:solidFill>
                  <a:latin typeface="Tahoma"/>
                  <a:ea typeface="Tahoma"/>
                  <a:cs typeface="Tahoma"/>
                </a:rPr>
                <a:t>Menor:</a:t>
              </a:r>
              <a:r>
                <a:rPr lang="en-US" sz="900" b="0" i="0" u="none" strike="noStrike" baseline="0%">
                  <a:solidFill>
                    <a:srgbClr val="000000"/>
                  </a:solidFill>
                  <a:latin typeface="Tahoma"/>
                  <a:ea typeface="Tahoma"/>
                  <a:cs typeface="Tahoma"/>
                </a:rPr>
                <a:t> Entre 100 y 500 SMLMV  40%</a:t>
              </a:r>
            </a:p>
            <a:p>
              <a:pPr algn="l" rtl="0">
                <a:defRPr sz="1000"/>
              </a:pPr>
              <a:r>
                <a:rPr lang="en-US" sz="900" b="1" i="0" u="none" strike="noStrike" baseline="0%">
                  <a:solidFill>
                    <a:srgbClr val="000000"/>
                  </a:solidFill>
                  <a:latin typeface="Tahoma"/>
                  <a:ea typeface="Tahoma"/>
                  <a:cs typeface="Tahoma"/>
                </a:rPr>
                <a:t>Moderado:</a:t>
              </a:r>
              <a:r>
                <a:rPr lang="en-US" sz="900" b="0" i="0" u="none" strike="noStrike" baseline="0%">
                  <a:solidFill>
                    <a:srgbClr val="000000"/>
                  </a:solidFill>
                  <a:latin typeface="Tahoma"/>
                  <a:ea typeface="Tahoma"/>
                  <a:cs typeface="Tahoma"/>
                </a:rPr>
                <a:t> Entre 500 y 1000 SMLMV  60%</a:t>
              </a:r>
            </a:p>
            <a:p>
              <a:pPr algn="l" rtl="0">
                <a:defRPr sz="1000"/>
              </a:pPr>
              <a:r>
                <a:rPr lang="en-US" sz="900" b="1" i="0" u="none" strike="noStrike" baseline="0%">
                  <a:solidFill>
                    <a:srgbClr val="000000"/>
                  </a:solidFill>
                  <a:latin typeface="Tahoma"/>
                  <a:ea typeface="Tahoma"/>
                  <a:cs typeface="Tahoma"/>
                </a:rPr>
                <a:t>Mayor:</a:t>
              </a:r>
              <a:r>
                <a:rPr lang="en-US" sz="900" b="0" i="0" u="none" strike="noStrike" baseline="0%">
                  <a:solidFill>
                    <a:srgbClr val="000000"/>
                  </a:solidFill>
                  <a:latin typeface="Tahoma"/>
                  <a:ea typeface="Tahoma"/>
                  <a:cs typeface="Tahoma"/>
                </a:rPr>
                <a:t> Entre 1000 y 5000 SMLMV  80%</a:t>
              </a:r>
            </a:p>
            <a:p>
              <a:pPr algn="l" rtl="0">
                <a:defRPr sz="1000"/>
              </a:pPr>
              <a:r>
                <a:rPr lang="en-US" sz="900" b="1" i="0" u="none" strike="noStrike" baseline="0%">
                  <a:solidFill>
                    <a:srgbClr val="000000"/>
                  </a:solidFill>
                  <a:latin typeface="Tahoma"/>
                  <a:ea typeface="Tahoma"/>
                  <a:cs typeface="Tahoma"/>
                </a:rPr>
                <a:t>Catastrófico:</a:t>
              </a:r>
              <a:r>
                <a:rPr lang="en-US" sz="900" b="0" i="0" u="none" strike="noStrike" baseline="0%">
                  <a:solidFill>
                    <a:srgbClr val="000000"/>
                  </a:solidFill>
                  <a:latin typeface="Tahoma"/>
                  <a:ea typeface="Tahoma"/>
                  <a:cs typeface="Tahoma"/>
                </a:rPr>
                <a:t> Mayor a 5000 SMLMV  100%</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7</xdr:row>
          <xdr:rowOff>28575</xdr:rowOff>
        </xdr:from>
        <xdr:to>
          <xdr:col>33</xdr:col>
          <xdr:colOff>57150</xdr:colOff>
          <xdr:row>8</xdr:row>
          <xdr:rowOff>809625</xdr:rowOff>
        </xdr:to>
        <xdr:sp macro="" textlink="">
          <xdr:nvSpPr>
            <xdr:cNvPr id="4107" name="Comment 8" hidden="1"/>
            <xdr:cNvSpPr txBox="1">
              <a:spLocks noChangeArrowheads="1"/>
            </xdr:cNvSpPr>
          </xdr:nvSpPr>
          <xdr:spPr bwMode="auto">
            <a:xfrm>
              <a:off x="24955500" y="2028825"/>
              <a:ext cx="10658475" cy="2819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Leve: </a:t>
              </a:r>
              <a:r>
                <a:rPr lang="en-US" sz="900" b="0" i="0" u="none" strike="noStrike" baseline="0%">
                  <a:solidFill>
                    <a:srgbClr val="000000"/>
                  </a:solidFill>
                  <a:latin typeface="Tahoma"/>
                  <a:ea typeface="Tahoma"/>
                  <a:cs typeface="Tahoma"/>
                </a:rPr>
                <a:t>El riesgo afecta la imagen de alguna área de la organización.</a:t>
              </a:r>
            </a:p>
            <a:p>
              <a:pPr algn="l" rtl="0">
                <a:defRPr sz="1000"/>
              </a:pPr>
              <a:r>
                <a:rPr lang="en-US" sz="900" b="1" i="0" u="none" strike="noStrike" baseline="0%">
                  <a:solidFill>
                    <a:srgbClr val="000000"/>
                  </a:solidFill>
                  <a:latin typeface="Tahoma"/>
                  <a:ea typeface="Tahoma"/>
                  <a:cs typeface="Tahoma"/>
                </a:rPr>
                <a:t>Menor: </a:t>
              </a:r>
              <a:r>
                <a:rPr lang="en-US" sz="900" b="0" i="0" u="none" strike="noStrike" baseline="0%">
                  <a:solidFill>
                    <a:srgbClr val="000000"/>
                  </a:solidFill>
                  <a:latin typeface="Tahoma"/>
                  <a:ea typeface="Tahoma"/>
                  <a:cs typeface="Tahoma"/>
                </a:rPr>
                <a:t>El riesgo afecta la imagen de la entidad internamente, de conocimiento general, nivel interno, de junta dircetiva y accionistas y/o de provedores.</a:t>
              </a:r>
            </a:p>
            <a:p>
              <a:pPr algn="l" rtl="0">
                <a:defRPr sz="1000"/>
              </a:pPr>
              <a:r>
                <a:rPr lang="en-US" sz="900" b="1" i="0" u="none" strike="noStrike" baseline="0%">
                  <a:solidFill>
                    <a:srgbClr val="000000"/>
                  </a:solidFill>
                  <a:latin typeface="Tahoma"/>
                  <a:ea typeface="Tahoma"/>
                  <a:cs typeface="Tahoma"/>
                </a:rPr>
                <a:t>Moderado: </a:t>
              </a:r>
              <a:r>
                <a:rPr lang="en-US" sz="900" b="0" i="0" u="none" strike="noStrike" baseline="0%">
                  <a:solidFill>
                    <a:srgbClr val="000000"/>
                  </a:solidFill>
                  <a:latin typeface="Tahoma"/>
                  <a:ea typeface="Tahoma"/>
                  <a:cs typeface="Tahoma"/>
                </a:rPr>
                <a:t>El riesgo afecta la imagen de la entidad con algunos usuarios de relevancia frente al logro de los objetivos.</a:t>
              </a:r>
            </a:p>
            <a:p>
              <a:pPr algn="l" rtl="0">
                <a:defRPr sz="1000"/>
              </a:pPr>
              <a:r>
                <a:rPr lang="en-US" sz="900" b="1" i="0" u="none" strike="noStrike" baseline="0%">
                  <a:solidFill>
                    <a:srgbClr val="000000"/>
                  </a:solidFill>
                  <a:latin typeface="Tahoma"/>
                  <a:ea typeface="Tahoma"/>
                  <a:cs typeface="Tahoma"/>
                </a:rPr>
                <a:t>Mayor: </a:t>
              </a:r>
              <a:r>
                <a:rPr lang="en-US" sz="900" b="0" i="0" u="none" strike="noStrike" baseline="0%">
                  <a:solidFill>
                    <a:srgbClr val="000000"/>
                  </a:solidFill>
                  <a:latin typeface="Tahoma"/>
                  <a:ea typeface="Tahoma"/>
                  <a:cs typeface="Tahoma"/>
                </a:rPr>
                <a:t>El riesgo afecta la imagen de de la entidad con efecto publicitario sostenido a nivel de sector administrativo, nivel departamental o municipal</a:t>
              </a:r>
            </a:p>
            <a:p>
              <a:pPr algn="l" rtl="0">
                <a:defRPr sz="1000"/>
              </a:pPr>
              <a:r>
                <a:rPr lang="en-US" sz="900" b="1" i="0" u="none" strike="noStrike" baseline="0%">
                  <a:solidFill>
                    <a:srgbClr val="000000"/>
                  </a:solidFill>
                  <a:latin typeface="Tahoma"/>
                  <a:ea typeface="Tahoma"/>
                  <a:cs typeface="Tahoma"/>
                </a:rPr>
                <a:t>Catastrófico: </a:t>
              </a:r>
              <a:r>
                <a:rPr lang="en-US" sz="900" b="0" i="0" u="none" strike="noStrike" baseline="0%">
                  <a:solidFill>
                    <a:srgbClr val="000000"/>
                  </a:solidFill>
                  <a:latin typeface="Tahoma"/>
                  <a:ea typeface="Tahoma"/>
                  <a:cs typeface="Tahoma"/>
                </a:rPr>
                <a:t>El riesgo afecta la imagen de la entidad a nivel nacional, con efecto publicitarios sostenible a nivel país</a:t>
              </a:r>
            </a:p>
          </xdr:txBody>
        </xdr:sp>
        <xdr:clientData/>
      </xdr:twoCellAnchor>
    </mc:Fallback>
  </mc:AlternateContent>
  <mc:AlternateContent xmlns:mc="http://schemas.openxmlformats.org/markup-compatibility/2006">
    <mc:Choice xmlns:v="urn:schemas-microsoft-com:vml" Requires="v"/>
    <mc:Fallback>
      <xdr:twoCellAnchor editAs="absolute">
        <xdr:from>
          <xdr:col>38</xdr:col>
          <xdr:colOff>190500</xdr:colOff>
          <xdr:row>7</xdr:row>
          <xdr:rowOff>219075</xdr:rowOff>
        </xdr:from>
        <xdr:to>
          <xdr:col>50</xdr:col>
          <xdr:colOff>190500</xdr:colOff>
          <xdr:row>8</xdr:row>
          <xdr:rowOff>381000</xdr:rowOff>
        </xdr:to>
        <xdr:sp macro="" textlink="">
          <xdr:nvSpPr>
            <xdr:cNvPr id="4108" name="Comment 9" hidden="1"/>
            <xdr:cNvSpPr txBox="1">
              <a:spLocks noChangeArrowheads="1"/>
            </xdr:cNvSpPr>
          </xdr:nvSpPr>
          <xdr:spPr bwMode="auto">
            <a:xfrm>
              <a:off x="38985825" y="2219325"/>
              <a:ext cx="11363325" cy="2200275"/>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Responsable de ejecutar el control: </a:t>
              </a:r>
              <a:r>
                <a:rPr lang="en-US" sz="900" b="0" i="0" u="none" strike="noStrike" baseline="0%">
                  <a:solidFill>
                    <a:srgbClr val="000000"/>
                  </a:solidFill>
                  <a:latin typeface="Tahoma"/>
                  <a:ea typeface="Tahoma"/>
                  <a:cs typeface="Tahoma"/>
                </a:rPr>
                <a:t>Identifica el cargo del servidor que ejecuta el control, en caso de ser controles automáticos se identificará el sistema que realiza la actividad.</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Acción: </a:t>
              </a:r>
              <a:r>
                <a:rPr lang="en-US" sz="900" b="0" i="0" u="none" strike="noStrike" baseline="0%">
                  <a:solidFill>
                    <a:srgbClr val="000000"/>
                  </a:solidFill>
                  <a:latin typeface="Tahoma"/>
                  <a:ea typeface="Tahoma"/>
                  <a:cs typeface="Tahoma"/>
                </a:rPr>
                <a:t>Se determina mediante verbos en los cuales se identifica la acción a realizar como parte del control (Verificar, validar, comparar, cotejar)</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Complemento: </a:t>
              </a:r>
              <a:r>
                <a:rPr lang="en-US" sz="900" b="0" i="0" u="none" strike="noStrike" baseline="0%">
                  <a:solidFill>
                    <a:srgbClr val="000000"/>
                  </a:solidFill>
                  <a:latin typeface="Tahoma"/>
                  <a:ea typeface="Tahoma"/>
                  <a:cs typeface="Tahoma"/>
                </a:rPr>
                <a:t>Corresponde a los detalles que permiten identificar claramente el objeto del control.</a:t>
              </a:r>
            </a:p>
            <a:p>
              <a:pPr algn="l" rtl="0">
                <a:defRPr sz="1000"/>
              </a:pPr>
              <a:r>
                <a:rPr lang="en-US" sz="900" b="0" i="0" u="none" strike="noStrike" baseline="0%">
                  <a:solidFill>
                    <a:srgbClr val="000000"/>
                  </a:solidFill>
                  <a:latin typeface="Tahoma"/>
                  <a:ea typeface="Tahoma"/>
                  <a:cs typeface="Tahoma"/>
                </a:rPr>
                <a:t>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Al identificar los controles revisar las causas para determinar si existen controles frente a estas.</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lo establecido por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38</xdr:col>
          <xdr:colOff>209550</xdr:colOff>
          <xdr:row>7</xdr:row>
          <xdr:rowOff>1228725</xdr:rowOff>
        </xdr:from>
        <xdr:to>
          <xdr:col>49</xdr:col>
          <xdr:colOff>323850</xdr:colOff>
          <xdr:row>8</xdr:row>
          <xdr:rowOff>866775</xdr:rowOff>
        </xdr:to>
        <xdr:sp macro="" textlink="">
          <xdr:nvSpPr>
            <xdr:cNvPr id="4109" name="Comment 109" hidden="1"/>
            <xdr:cNvSpPr txBox="1">
              <a:spLocks noChangeArrowheads="1"/>
            </xdr:cNvSpPr>
          </xdr:nvSpPr>
          <xdr:spPr bwMode="auto">
            <a:xfrm>
              <a:off x="39004875" y="3228975"/>
              <a:ext cx="9144000" cy="167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Preventivo: </a:t>
              </a:r>
              <a:r>
                <a:rPr lang="en-US" sz="900" b="0" i="0" u="none" strike="noStrike" baseline="0%">
                  <a:solidFill>
                    <a:srgbClr val="000000"/>
                  </a:solidFill>
                  <a:latin typeface="Tahoma"/>
                  <a:ea typeface="Tahoma"/>
                  <a:cs typeface="Tahoma"/>
                </a:rPr>
                <a:t>Va a las causas del riesgo. Atacan la probabilidad de ocurrencia del riesgo.</a:t>
              </a:r>
            </a:p>
            <a:p>
              <a:pPr algn="l" rtl="0">
                <a:defRPr sz="1000"/>
              </a:pPr>
              <a:r>
                <a:rPr lang="en-US" sz="900" b="0" i="0" u="none" strike="noStrike" baseline="0%">
                  <a:solidFill>
                    <a:srgbClr val="000000"/>
                  </a:solidFill>
                  <a:latin typeface="Tahoma"/>
                  <a:ea typeface="Tahoma"/>
                  <a:cs typeface="Tahoma"/>
                </a:rPr>
                <a:t>Control accionado en la entrada del proceso y antes de que se realice la actividad originadora del riesgo, se busca establecer las condiciones que aseguren el resultado final esperado. </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Detectivo: </a:t>
              </a:r>
              <a:r>
                <a:rPr lang="en-US" sz="900" b="0" i="0" u="none" strike="noStrike" baseline="0%">
                  <a:solidFill>
                    <a:srgbClr val="000000"/>
                  </a:solidFill>
                  <a:latin typeface="Tahoma"/>
                  <a:ea typeface="Tahoma"/>
                  <a:cs typeface="Tahoma"/>
                </a:rPr>
                <a:t>Detecta que algo ocurre y devuelve el proceso a los controles preventivos. Atacan la probabilidad de ocurrencia del riesgo.</a:t>
              </a:r>
            </a:p>
            <a:p>
              <a:pPr algn="l" rtl="0">
                <a:defRPr sz="1000"/>
              </a:pPr>
              <a:r>
                <a:rPr lang="en-US" sz="900" b="0" i="0" u="none" strike="noStrike" baseline="0%">
                  <a:solidFill>
                    <a:srgbClr val="000000"/>
                  </a:solidFill>
                  <a:latin typeface="Tahoma"/>
                  <a:ea typeface="Tahoma"/>
                  <a:cs typeface="Tahoma"/>
                </a:rPr>
                <a:t>Control accionado durante la ejecución del proceso. Estos controles detectan el riesgo, pero generan reprocesos.</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Correctivos: </a:t>
              </a:r>
              <a:r>
                <a:rPr lang="en-US" sz="900" b="0" i="0" u="none" strike="noStrike" baseline="0%">
                  <a:solidFill>
                    <a:srgbClr val="000000"/>
                  </a:solidFill>
                  <a:latin typeface="Tahoma"/>
                  <a:ea typeface="Tahoma"/>
                  <a:cs typeface="Tahoma"/>
                </a:rPr>
                <a:t>Atacan el impacto frente a la materialización del riesgo.</a:t>
              </a:r>
            </a:p>
            <a:p>
              <a:pPr algn="l" rtl="0">
                <a:defRPr sz="1000"/>
              </a:pPr>
              <a:r>
                <a:rPr lang="en-US" sz="900" b="0" i="0" u="none" strike="noStrike" baseline="0%">
                  <a:solidFill>
                    <a:srgbClr val="000000"/>
                  </a:solidFill>
                  <a:latin typeface="Tahoma"/>
                  <a:ea typeface="Tahoma"/>
                  <a:cs typeface="Tahoma"/>
                </a:rPr>
                <a:t>Control accionado en la salida del proceso y después de que se materializa el riesgo. Estos controles tienen costos implícitos.</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lo establecido por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36</xdr:col>
          <xdr:colOff>581025</xdr:colOff>
          <xdr:row>7</xdr:row>
          <xdr:rowOff>1028700</xdr:rowOff>
        </xdr:from>
        <xdr:to>
          <xdr:col>41</xdr:col>
          <xdr:colOff>295275</xdr:colOff>
          <xdr:row>7</xdr:row>
          <xdr:rowOff>1943100</xdr:rowOff>
        </xdr:to>
        <xdr:sp macro="" textlink="">
          <xdr:nvSpPr>
            <xdr:cNvPr id="4110" name="Comment 110" hidden="1"/>
            <xdr:cNvSpPr txBox="1">
              <a:spLocks noChangeArrowheads="1"/>
            </xdr:cNvSpPr>
          </xdr:nvSpPr>
          <xdr:spPr bwMode="auto">
            <a:xfrm>
              <a:off x="38271450" y="3028950"/>
              <a:ext cx="2457450" cy="914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Automático:</a:t>
              </a:r>
              <a:r>
                <a:rPr lang="en-US" sz="900" b="0" i="0" u="none" strike="noStrike" baseline="0%">
                  <a:solidFill>
                    <a:srgbClr val="000000"/>
                  </a:solidFill>
                  <a:latin typeface="Tahoma"/>
                  <a:ea typeface="Tahoma"/>
                  <a:cs typeface="Tahoma"/>
                </a:rPr>
                <a:t> Ejecutado por un sistema</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Manual:</a:t>
              </a:r>
              <a:r>
                <a:rPr lang="en-US" sz="900" b="0" i="0" u="none" strike="noStrike" baseline="0%">
                  <a:solidFill>
                    <a:srgbClr val="000000"/>
                  </a:solidFill>
                  <a:latin typeface="Tahoma"/>
                  <a:ea typeface="Tahoma"/>
                  <a:cs typeface="Tahoma"/>
                </a:rPr>
                <a:t> Ejecutado por personas</a:t>
              </a:r>
            </a:p>
          </xdr:txBody>
        </xdr:sp>
        <xdr:clientData/>
      </xdr:twoCellAnchor>
    </mc:Fallback>
  </mc:AlternateContent>
  <mc:AlternateContent xmlns:mc="http://schemas.openxmlformats.org/markup-compatibility/2006">
    <mc:Choice xmlns:v="urn:schemas-microsoft-com:vml" Requires="v"/>
    <mc:Fallback>
      <xdr:twoCellAnchor editAs="absolute">
        <xdr:from>
          <xdr:col>49</xdr:col>
          <xdr:colOff>342900</xdr:colOff>
          <xdr:row>6</xdr:row>
          <xdr:rowOff>85725</xdr:rowOff>
        </xdr:from>
        <xdr:to>
          <xdr:col>51</xdr:col>
          <xdr:colOff>352425</xdr:colOff>
          <xdr:row>7</xdr:row>
          <xdr:rowOff>942975</xdr:rowOff>
        </xdr:to>
        <xdr:sp macro="" textlink="">
          <xdr:nvSpPr>
            <xdr:cNvPr id="4111" name="Comment 12" hidden="1"/>
            <xdr:cNvSpPr txBox="1">
              <a:spLocks noChangeArrowheads="1"/>
            </xdr:cNvSpPr>
          </xdr:nvSpPr>
          <xdr:spPr bwMode="auto">
            <a:xfrm>
              <a:off x="48167925" y="1438275"/>
              <a:ext cx="4676775" cy="1504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Documentado: </a:t>
              </a:r>
              <a:r>
                <a:rPr lang="en-US" sz="900" b="0" i="0" u="none" strike="noStrike" baseline="0%">
                  <a:solidFill>
                    <a:srgbClr val="000000"/>
                  </a:solidFill>
                  <a:latin typeface="Tahoma"/>
                  <a:ea typeface="Tahoma"/>
                  <a:cs typeface="Tahoma"/>
                </a:rPr>
                <a:t>Controles que están documentados en el proceso, ya </a:t>
              </a:r>
            </a:p>
            <a:p>
              <a:pPr algn="l" rtl="0">
                <a:defRPr sz="1000"/>
              </a:pPr>
              <a:r>
                <a:rPr lang="en-US" sz="900" b="0" i="0" u="none" strike="noStrike" baseline="0%">
                  <a:solidFill>
                    <a:srgbClr val="000000"/>
                  </a:solidFill>
                  <a:latin typeface="Tahoma"/>
                  <a:ea typeface="Tahoma"/>
                  <a:cs typeface="Tahoma"/>
                </a:rPr>
                <a:t>sea en manuales, procedimientos, flujogramas o cualquier otro documento propio del proceso.</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Sin documentar:</a:t>
              </a:r>
              <a:r>
                <a:rPr lang="en-US" sz="900" b="0" i="0" u="none" strike="noStrike" baseline="0%">
                  <a:solidFill>
                    <a:srgbClr val="000000"/>
                  </a:solidFill>
                  <a:latin typeface="Tahoma"/>
                  <a:ea typeface="Tahoma"/>
                  <a:cs typeface="Tahoma"/>
                </a:rPr>
                <a:t> Identifica a los controles que pese a que se ejecutan en el proceso no se encuentran documentados en ningún documento propio del proceso.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42</xdr:col>
          <xdr:colOff>123825</xdr:colOff>
          <xdr:row>7</xdr:row>
          <xdr:rowOff>1028700</xdr:rowOff>
        </xdr:from>
        <xdr:to>
          <xdr:col>46</xdr:col>
          <xdr:colOff>276225</xdr:colOff>
          <xdr:row>8</xdr:row>
          <xdr:rowOff>1543050</xdr:rowOff>
        </xdr:to>
        <xdr:sp macro="" textlink="">
          <xdr:nvSpPr>
            <xdr:cNvPr id="4112" name="Comment 13" hidden="1"/>
            <xdr:cNvSpPr txBox="1">
              <a:spLocks noChangeArrowheads="1"/>
            </xdr:cNvSpPr>
          </xdr:nvSpPr>
          <xdr:spPr bwMode="auto">
            <a:xfrm>
              <a:off x="41157525" y="3028950"/>
              <a:ext cx="3228975" cy="2552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Continua: </a:t>
              </a:r>
              <a:r>
                <a:rPr lang="en-US" sz="900" b="0" i="0" u="none" strike="noStrike" baseline="0%">
                  <a:solidFill>
                    <a:srgbClr val="000000"/>
                  </a:solidFill>
                  <a:latin typeface="Tahoma"/>
                  <a:ea typeface="Tahoma"/>
                  <a:cs typeface="Tahoma"/>
                </a:rPr>
                <a:t>El control se aplica siempre que se realiza la actividad que conlleva el riesgo.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Aleatoria: </a:t>
              </a:r>
              <a:r>
                <a:rPr lang="en-US" sz="900" b="0" i="0" u="none" strike="noStrike" baseline="0%">
                  <a:solidFill>
                    <a:srgbClr val="000000"/>
                  </a:solidFill>
                  <a:latin typeface="Tahoma"/>
                  <a:ea typeface="Tahoma"/>
                  <a:cs typeface="Tahoma"/>
                </a:rPr>
                <a:t>El control se aplica  aleatoriamente a la actividad que conlleva el riesgo.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42</xdr:col>
          <xdr:colOff>409575</xdr:colOff>
          <xdr:row>7</xdr:row>
          <xdr:rowOff>1028700</xdr:rowOff>
        </xdr:from>
        <xdr:to>
          <xdr:col>46</xdr:col>
          <xdr:colOff>1076325</xdr:colOff>
          <xdr:row>8</xdr:row>
          <xdr:rowOff>19050</xdr:rowOff>
        </xdr:to>
        <xdr:sp macro="" textlink="">
          <xdr:nvSpPr>
            <xdr:cNvPr id="4113" name="Comment 14" hidden="1"/>
            <xdr:cNvSpPr txBox="1">
              <a:spLocks noChangeArrowheads="1"/>
            </xdr:cNvSpPr>
          </xdr:nvSpPr>
          <xdr:spPr bwMode="auto">
            <a:xfrm>
              <a:off x="41443275" y="3028950"/>
              <a:ext cx="3743325" cy="1028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Con registro: </a:t>
              </a:r>
              <a:r>
                <a:rPr lang="en-US" sz="900" b="0" i="0" u="none" strike="noStrike" baseline="0%">
                  <a:solidFill>
                    <a:srgbClr val="000000"/>
                  </a:solidFill>
                  <a:latin typeface="Tahoma"/>
                  <a:ea typeface="Tahoma"/>
                  <a:cs typeface="Tahoma"/>
                </a:rPr>
                <a:t>El control deja un registro permite evidencia la ejecución del control.</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Sin registro: </a:t>
              </a:r>
              <a:r>
                <a:rPr lang="en-US" sz="900" b="0" i="0" u="none" strike="noStrike" baseline="0%">
                  <a:solidFill>
                    <a:srgbClr val="000000"/>
                  </a:solidFill>
                  <a:latin typeface="Tahoma"/>
                  <a:ea typeface="Tahoma"/>
                  <a:cs typeface="Tahoma"/>
                </a:rPr>
                <a:t>El control no deja registro de la ejecución del control. </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2143125</xdr:colOff>
          <xdr:row>7</xdr:row>
          <xdr:rowOff>419100</xdr:rowOff>
        </xdr:from>
        <xdr:to>
          <xdr:col>41</xdr:col>
          <xdr:colOff>295275</xdr:colOff>
          <xdr:row>9</xdr:row>
          <xdr:rowOff>857250</xdr:rowOff>
        </xdr:to>
        <xdr:sp macro="" textlink="">
          <xdr:nvSpPr>
            <xdr:cNvPr id="4114" name="Comment 27" hidden="1"/>
            <xdr:cNvSpPr txBox="1">
              <a:spLocks noChangeArrowheads="1"/>
            </xdr:cNvSpPr>
          </xdr:nvSpPr>
          <xdr:spPr bwMode="auto">
            <a:xfrm>
              <a:off x="33375600" y="2419350"/>
              <a:ext cx="7353300" cy="41910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Reducir:</a:t>
              </a:r>
            </a:p>
            <a:p>
              <a:pPr algn="l" rtl="0">
                <a:defRPr sz="1000"/>
              </a:pPr>
              <a:r>
                <a:rPr lang="en-US" sz="900" b="1" i="0" u="none" strike="noStrike" baseline="0%">
                  <a:solidFill>
                    <a:srgbClr val="000000"/>
                  </a:solidFill>
                  <a:latin typeface="Tahoma"/>
                  <a:ea typeface="Tahoma"/>
                  <a:cs typeface="Tahoma"/>
                </a:rPr>
                <a:t>(mitigar): </a:t>
              </a:r>
              <a:r>
                <a:rPr lang="en-US" sz="900" b="0" i="0" u="none" strike="noStrike" baseline="0%">
                  <a:solidFill>
                    <a:srgbClr val="000000"/>
                  </a:solidFill>
                  <a:latin typeface="Tahoma"/>
                  <a:ea typeface="Tahoma"/>
                  <a:cs typeface="Tahoma"/>
                </a:rPr>
                <a:t>Acciones que mitiguen el nivel de riesgo. No es necesariamente un nuevo control.</a:t>
              </a: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(transferir): </a:t>
              </a:r>
              <a:r>
                <a:rPr lang="en-US" sz="900" b="0" i="0" u="none" strike="noStrike" baseline="0%">
                  <a:solidFill>
                    <a:srgbClr val="000000"/>
                  </a:solidFill>
                  <a:latin typeface="Tahoma"/>
                  <a:ea typeface="Tahoma"/>
                  <a:cs typeface="Tahoma"/>
                </a:rPr>
                <a:t>Tercerizar el proceso o trasladar el riesgo a través de seguros o pólizas.</a:t>
              </a:r>
            </a:p>
            <a:p>
              <a:pPr algn="l" rtl="0">
                <a:defRPr sz="1000"/>
              </a:pPr>
              <a:r>
                <a:rPr lang="en-US" sz="900" b="0" i="0" u="none" strike="noStrike" baseline="0%">
                  <a:solidFill>
                    <a:srgbClr val="000000"/>
                  </a:solidFill>
                  <a:latin typeface="Tahoma"/>
                  <a:ea typeface="Tahoma"/>
                  <a:cs typeface="Tahoma"/>
                </a:rPr>
                <a:t>La responsabilidad económica recae sobre el tercero, pero no se trasfiere la responsabilidad sobre el tema reputacional.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Aceptar:</a:t>
              </a:r>
              <a:r>
                <a:rPr lang="en-US" sz="900" b="0" i="0" u="none" strike="noStrike" baseline="0%">
                  <a:solidFill>
                    <a:srgbClr val="000000"/>
                  </a:solidFill>
                  <a:latin typeface="Tahoma"/>
                  <a:ea typeface="Tahoma"/>
                  <a:cs typeface="Tahoma"/>
                </a:rPr>
                <a:t> Asumir el riesgo conociendo los efectos de su posible materialización.</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Evitar:</a:t>
              </a:r>
              <a:r>
                <a:rPr lang="en-US" sz="900" b="0" i="0" u="none" strike="noStrike" baseline="0%">
                  <a:solidFill>
                    <a:srgbClr val="000000"/>
                  </a:solidFill>
                  <a:latin typeface="Tahoma"/>
                  <a:ea typeface="Tahoma"/>
                  <a:cs typeface="Tahoma"/>
                </a:rPr>
                <a:t> No asumir la actividad que genera el riesgo.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7</xdr:row>
          <xdr:rowOff>28575</xdr:rowOff>
        </xdr:from>
        <xdr:to>
          <xdr:col>33</xdr:col>
          <xdr:colOff>57150</xdr:colOff>
          <xdr:row>8</xdr:row>
          <xdr:rowOff>123825</xdr:rowOff>
        </xdr:to>
        <xdr:sp macro="" textlink="">
          <xdr:nvSpPr>
            <xdr:cNvPr id="4115" name="Comment 28" hidden="1"/>
            <xdr:cNvSpPr txBox="1">
              <a:spLocks noChangeArrowheads="1"/>
            </xdr:cNvSpPr>
          </xdr:nvSpPr>
          <xdr:spPr bwMode="auto">
            <a:xfrm>
              <a:off x="24955500" y="2028825"/>
              <a:ext cx="10658475" cy="213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Se generan para fortalecer los controles, implementar nuevos controles.</a:t>
              </a:r>
            </a:p>
          </xdr:txBody>
        </xdr:sp>
        <xdr:clientData/>
      </xdr:twoCellAnchor>
    </mc:Fallback>
  </mc:AlternateContent>
  <mc:AlternateContent xmlns:mc="http://schemas.openxmlformats.org/markup-compatibility/2006">
    <mc:Choice xmlns:v="urn:schemas-microsoft-com:vml" Requires="v"/>
    <mc:Fallback>
      <xdr:twoCellAnchor editAs="absolute">
        <xdr:from>
          <xdr:col>53</xdr:col>
          <xdr:colOff>762000</xdr:colOff>
          <xdr:row>7</xdr:row>
          <xdr:rowOff>1228725</xdr:rowOff>
        </xdr:from>
        <xdr:to>
          <xdr:col>53</xdr:col>
          <xdr:colOff>1181100</xdr:colOff>
          <xdr:row>7</xdr:row>
          <xdr:rowOff>1971675</xdr:rowOff>
        </xdr:to>
        <xdr:sp macro="" textlink="">
          <xdr:nvSpPr>
            <xdr:cNvPr id="4116" name="Comment 229" hidden="1"/>
            <xdr:cNvSpPr txBox="1">
              <a:spLocks noChangeArrowheads="1"/>
            </xdr:cNvSpPr>
          </xdr:nvSpPr>
          <xdr:spPr bwMode="auto">
            <a:xfrm>
              <a:off x="56502300" y="3228975"/>
              <a:ext cx="419100" cy="742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Cargos</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6</xdr:row>
          <xdr:rowOff>85725</xdr:rowOff>
        </xdr:from>
        <xdr:to>
          <xdr:col>33</xdr:col>
          <xdr:colOff>57150</xdr:colOff>
          <xdr:row>8</xdr:row>
          <xdr:rowOff>600075</xdr:rowOff>
        </xdr:to>
        <xdr:sp macro="" textlink="">
          <xdr:nvSpPr>
            <xdr:cNvPr id="4117" name="Comment 29" hidden="1"/>
            <xdr:cNvSpPr txBox="1">
              <a:spLocks noChangeArrowheads="1"/>
            </xdr:cNvSpPr>
          </xdr:nvSpPr>
          <xdr:spPr bwMode="auto">
            <a:xfrm>
              <a:off x="24955500" y="1438275"/>
              <a:ext cx="10658475" cy="3200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Durante vigencia.</a:t>
              </a:r>
            </a:p>
          </xdr:txBody>
        </xdr:sp>
        <xdr:clientData/>
      </xdr:twoCellAnchor>
    </mc:Fallback>
  </mc:AlternateContent>
  <mc:AlternateContent xmlns:mc="http://schemas.openxmlformats.org/markup-compatibility/2006">
    <mc:Choice xmlns:v="urn:schemas-microsoft-com:vml" Requires="v"/>
    <mc:Fallback>
      <xdr:twoCellAnchor editAs="absolute">
        <xdr:from>
          <xdr:col>93</xdr:col>
          <xdr:colOff>104775</xdr:colOff>
          <xdr:row>6</xdr:row>
          <xdr:rowOff>85725</xdr:rowOff>
        </xdr:from>
        <xdr:to>
          <xdr:col>96</xdr:col>
          <xdr:colOff>438150</xdr:colOff>
          <xdr:row>8</xdr:row>
          <xdr:rowOff>600075</xdr:rowOff>
        </xdr:to>
        <xdr:sp macro="" textlink="">
          <xdr:nvSpPr>
            <xdr:cNvPr id="4118" name="Comment 30" hidden="1"/>
            <xdr:cNvSpPr txBox="1">
              <a:spLocks noChangeArrowheads="1"/>
            </xdr:cNvSpPr>
          </xdr:nvSpPr>
          <xdr:spPr bwMode="auto">
            <a:xfrm>
              <a:off x="94307025" y="1438275"/>
              <a:ext cx="2619375" cy="3200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Deben ir numeradas y representar el avance según cada actividad programada.</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6</xdr:row>
          <xdr:rowOff>152400</xdr:rowOff>
        </xdr:from>
        <xdr:to>
          <xdr:col>33</xdr:col>
          <xdr:colOff>57150</xdr:colOff>
          <xdr:row>8</xdr:row>
          <xdr:rowOff>409575</xdr:rowOff>
        </xdr:to>
        <xdr:sp macro="" textlink="">
          <xdr:nvSpPr>
            <xdr:cNvPr id="4119" name="Comment 31" hidden="1"/>
            <xdr:cNvSpPr txBox="1">
              <a:spLocks noChangeArrowheads="1"/>
            </xdr:cNvSpPr>
          </xdr:nvSpPr>
          <xdr:spPr bwMode="auto">
            <a:xfrm>
              <a:off x="24955500" y="1504950"/>
              <a:ext cx="10658475" cy="29432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Según la numeración de cada actividad.</a:t>
              </a:r>
            </a:p>
          </xdr:txBody>
        </xdr:sp>
        <xdr:clientData/>
      </xdr:twoCellAnchor>
    </mc:Fallback>
  </mc:AlternateContent>
  <mc:AlternateContent xmlns:mc="http://schemas.openxmlformats.org/markup-compatibility/2006">
    <mc:Choice xmlns:v="urn:schemas-microsoft-com:vml" Requires="v"/>
    <mc:Fallback>
      <xdr:twoCellAnchor editAs="absolute">
        <xdr:from>
          <xdr:col>27</xdr:col>
          <xdr:colOff>142875</xdr:colOff>
          <xdr:row>7</xdr:row>
          <xdr:rowOff>1943100</xdr:rowOff>
        </xdr:from>
        <xdr:to>
          <xdr:col>28</xdr:col>
          <xdr:colOff>1104900</xdr:colOff>
          <xdr:row>8</xdr:row>
          <xdr:rowOff>657225</xdr:rowOff>
        </xdr:to>
        <xdr:sp macro="" textlink="">
          <xdr:nvSpPr>
            <xdr:cNvPr id="4120" name="Comment 26" hidden="1"/>
            <xdr:cNvSpPr txBox="1">
              <a:spLocks noChangeArrowheads="1"/>
            </xdr:cNvSpPr>
          </xdr:nvSpPr>
          <xdr:spPr bwMode="auto">
            <a:xfrm>
              <a:off x="30965775" y="3943350"/>
              <a:ext cx="1371600" cy="7524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45720" tIns="27432" rIns="0" bIns="0" anchor="t" upright="1"/>
            <a:lstStyle/>
            <a:p>
              <a:pPr algn="l" rtl="0">
                <a:defRPr sz="1000"/>
              </a:pPr>
              <a:r>
                <a:rPr lang="en-US" sz="900" b="1" i="0" u="none" strike="noStrike" baseline="0%">
                  <a:solidFill>
                    <a:srgbClr val="000000"/>
                  </a:solidFill>
                  <a:latin typeface="Tahoma"/>
                  <a:ea typeface="Tahoma"/>
                  <a:cs typeface="Tahoma"/>
                </a:rPr>
                <a:t>Luisa Margoth Cepeda Cañon:</a:t>
              </a: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complementar quiene lo hace como lo hace donde queda el registro y que pasa si no se hace</a:t>
              </a:r>
            </a:p>
          </xdr:txBody>
        </xdr:sp>
        <xdr:clientData/>
      </xdr:twoCellAnchor>
    </mc:Fallback>
  </mc:AlternateContent>
</xdr:wsDr>
</file>

<file path=xl/drawings/drawing5.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6.xml><?xml version="1.0" encoding="utf-8"?>
<xdr:wsDr xmlns:xdr="http://purl.oclc.org/ooxml/drawingml/spreadsheetDrawing" xmlns:a="http://purl.oclc.org/ooxml/drawingml/main">
  <xdr:twoCellAnchor editAs="oneCell">
    <xdr:from>
      <xdr:col>9</xdr:col>
      <xdr:colOff>650875</xdr:colOff>
      <xdr:row>4</xdr:row>
      <xdr:rowOff>15875</xdr:rowOff>
    </xdr:from>
    <xdr:to>
      <xdr:col>9</xdr:col>
      <xdr:colOff>1371600</xdr:colOff>
      <xdr:row>7</xdr:row>
      <xdr:rowOff>66675</xdr:rowOff>
    </xdr:to>
    <xdr:pic>
      <xdr:nvPicPr>
        <xdr:cNvPr id="3" name="Imagen 2">
          <a:extLst>
            <a:ext uri="{FF2B5EF4-FFF2-40B4-BE49-F238E27FC236}">
              <a16:creationId xmlns:a16="http://schemas.microsoft.com/office/drawing/2014/main" id="{00000000-0008-0000-0400-000003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14224000" y="777875"/>
          <a:ext cx="720725" cy="685800"/>
        </a:xfrm>
        <a:prstGeom prst="rect">
          <a:avLst/>
        </a:prstGeom>
      </xdr:spPr>
    </xdr:pic>
    <xdr:clientData/>
  </xdr:twoCellAnchor>
  <mc:AlternateContent xmlns:mc="http://schemas.openxmlformats.org/markup-compatibility/2006">
    <mc:Choice xmlns:v="urn:schemas-microsoft-com:vml" Requires="v"/>
    <mc:Fallback>
      <xdr:twoCellAnchor editAs="absolute">
        <xdr:from>
          <xdr:col>7</xdr:col>
          <xdr:colOff>1257300</xdr:colOff>
          <xdr:row>16</xdr:row>
          <xdr:rowOff>209550</xdr:rowOff>
        </xdr:from>
        <xdr:to>
          <xdr:col>13</xdr:col>
          <xdr:colOff>1362075</xdr:colOff>
          <xdr:row>21</xdr:row>
          <xdr:rowOff>228600</xdr:rowOff>
        </xdr:to>
        <xdr:sp macro="" textlink="">
          <xdr:nvSpPr>
            <xdr:cNvPr id="5121" name="Comment 25" hidden="1"/>
            <xdr:cNvSpPr txBox="1">
              <a:spLocks noChangeArrowheads="1"/>
            </xdr:cNvSpPr>
          </xdr:nvSpPr>
          <xdr:spPr bwMode="auto">
            <a:xfrm>
              <a:off x="8810625" y="6296025"/>
              <a:ext cx="12925425" cy="14287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US" sz="1000" b="1" i="0" u="none" strike="noStrike" baseline="0%">
                  <a:solidFill>
                    <a:srgbClr val="000000"/>
                  </a:solidFill>
                  <a:latin typeface="Tahoma"/>
                  <a:ea typeface="Tahoma"/>
                  <a:cs typeface="Tahoma"/>
                </a:rPr>
                <a:t>Revisar de la caracterización el Insumo de Riesgos</a:t>
              </a:r>
            </a:p>
            <a:p>
              <a:pPr algn="l" rtl="0">
                <a:defRPr sz="1000"/>
              </a:pPr>
              <a:endParaRPr lang="en-US" sz="1000" b="1" i="0" u="none" strike="noStrike" baseline="0%">
                <a:solidFill>
                  <a:srgbClr val="000000"/>
                </a:solidFill>
                <a:latin typeface="Tahoma"/>
                <a:ea typeface="Tahoma"/>
                <a:cs typeface="Tahoma"/>
              </a:endParaRPr>
            </a:p>
            <a:p>
              <a:pPr algn="l" rtl="0">
                <a:defRPr sz="1000"/>
              </a:pPr>
              <a:r>
                <a:rPr lang="en-US" sz="1000" b="1" i="0" u="none" strike="noStrike" baseline="0%">
                  <a:solidFill>
                    <a:srgbClr val="000000"/>
                  </a:solidFill>
                  <a:latin typeface="Tahoma"/>
                  <a:ea typeface="Tahoma"/>
                  <a:cs typeface="Tahoma"/>
                </a:rPr>
                <a:t>Priorizar aquellas en las que existe algún indicio o evidencia de eventos de riesgo de corrupciòn Ej. Materializaciones, hallazgos disciplinarios investigaciones disciplinarias, otros.</a:t>
              </a:r>
            </a:p>
            <a:p>
              <a:pPr algn="l" rtl="0">
                <a:defRPr sz="1000"/>
              </a:pPr>
              <a:endParaRPr lang="en-US" sz="1000" b="1" i="0" u="none" strike="noStrike" baseline="0%">
                <a:solidFill>
                  <a:srgbClr val="000000"/>
                </a:solidFill>
                <a:latin typeface="Tahoma"/>
                <a:ea typeface="Tahoma"/>
                <a:cs typeface="Tahoma"/>
              </a:endParaRPr>
            </a:p>
            <a:p>
              <a:pPr algn="l" rtl="0">
                <a:defRPr sz="1000"/>
              </a:pPr>
              <a:r>
                <a:rPr lang="en-US" sz="1000" b="1" i="0" u="none" strike="noStrike" baseline="0%">
                  <a:solidFill>
                    <a:srgbClr val="000000"/>
                  </a:solidFill>
                  <a:latin typeface="Tahoma"/>
                  <a:ea typeface="Tahoma"/>
                  <a:cs typeface="Tahoma"/>
                </a:rPr>
                <a:t>Identificar el riesgo de corrupción que se puede presentar</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647700</xdr:colOff>
          <xdr:row>6</xdr:row>
          <xdr:rowOff>47625</xdr:rowOff>
        </xdr:from>
        <xdr:to>
          <xdr:col>13</xdr:col>
          <xdr:colOff>142875</xdr:colOff>
          <xdr:row>16</xdr:row>
          <xdr:rowOff>114300</xdr:rowOff>
        </xdr:to>
        <xdr:sp macro="" textlink="">
          <xdr:nvSpPr>
            <xdr:cNvPr id="5122" name="Comment 15" hidden="1"/>
            <xdr:cNvSpPr txBox="1">
              <a:spLocks noChangeArrowheads="1"/>
            </xdr:cNvSpPr>
          </xdr:nvSpPr>
          <xdr:spPr bwMode="auto">
            <a:xfrm>
              <a:off x="18021300" y="1257300"/>
              <a:ext cx="2495550" cy="49434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Nota:</a:t>
              </a:r>
            </a:p>
            <a:p>
              <a:pPr algn="l" rtl="0">
                <a:defRPr sz="1000"/>
              </a:pPr>
              <a:r>
                <a:rPr lang="en-US" sz="900" b="0" i="0" u="none" strike="noStrike" baseline="0%">
                  <a:solidFill>
                    <a:srgbClr val="000000"/>
                  </a:solidFill>
                  <a:latin typeface="Tahoma"/>
                  <a:ea typeface="Tahoma"/>
                  <a:cs typeface="Tahoma"/>
                </a:rPr>
                <a:t> Identifique máximo 3 causas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285750</xdr:colOff>
          <xdr:row>6</xdr:row>
          <xdr:rowOff>47625</xdr:rowOff>
        </xdr:from>
        <xdr:to>
          <xdr:col>12</xdr:col>
          <xdr:colOff>685800</xdr:colOff>
          <xdr:row>16</xdr:row>
          <xdr:rowOff>209550</xdr:rowOff>
        </xdr:to>
        <xdr:sp macro="" textlink="">
          <xdr:nvSpPr>
            <xdr:cNvPr id="5123" name="Comment 16" hidden="1"/>
            <xdr:cNvSpPr txBox="1">
              <a:spLocks noChangeArrowheads="1"/>
            </xdr:cNvSpPr>
          </xdr:nvSpPr>
          <xdr:spPr bwMode="auto">
            <a:xfrm>
              <a:off x="15744825" y="1257300"/>
              <a:ext cx="4229100" cy="50387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a:ea typeface="Tahoma"/>
                  <a:cs typeface="Tahoma"/>
                </a:rPr>
                <a:t>Nota:</a:t>
              </a:r>
              <a:endParaRPr lang="en-US" sz="800" b="0" i="0" u="none" strike="noStrike" baseline="0%">
                <a:solidFill>
                  <a:srgbClr val="000000"/>
                </a:solidFill>
                <a:latin typeface="Tahoma"/>
                <a:ea typeface="Tahoma"/>
                <a:cs typeface="Tahoma"/>
              </a:endParaRPr>
            </a:p>
            <a:p>
              <a:pPr algn="l" rtl="0">
                <a:defRPr sz="1000"/>
              </a:pPr>
              <a:r>
                <a:rPr lang="en-US" sz="800" b="0" i="0" u="none" strike="noStrike" baseline="0%">
                  <a:solidFill>
                    <a:srgbClr val="000000"/>
                  </a:solidFill>
                  <a:latin typeface="Tahoma"/>
                  <a:ea typeface="Tahoma"/>
                  <a:cs typeface="Tahoma"/>
                </a:rPr>
                <a:t>Los efectos o situaciones resultantes de la materialización del riesgo que impactan en el objetivo, la entidad, sus grupos de valor y demás partes interesadas</a:t>
              </a:r>
            </a:p>
            <a:p>
              <a:pPr algn="l" rtl="0">
                <a:defRPr sz="1000"/>
              </a:pPr>
              <a:endParaRPr lang="en-US" sz="800" b="0" i="0" u="none" strike="noStrike" baseline="0%">
                <a:solidFill>
                  <a:srgbClr val="000000"/>
                </a:solidFill>
                <a:latin typeface="Tahoma"/>
                <a:ea typeface="Tahoma"/>
                <a:cs typeface="Tahoma"/>
              </a:endParaRPr>
            </a:p>
            <a:p>
              <a:pPr algn="l" rtl="0">
                <a:defRPr sz="1000"/>
              </a:pPr>
              <a:r>
                <a:rPr lang="en-US" sz="800" b="0" i="0" u="none" strike="noStrike" baseline="0%">
                  <a:solidFill>
                    <a:srgbClr val="000000"/>
                  </a:solidFill>
                  <a:latin typeface="Tahoma"/>
                  <a:ea typeface="Tahoma"/>
                  <a:cs typeface="Tahoma"/>
                </a:rPr>
                <a:t>Máximo 3 consecuencias.</a:t>
              </a:r>
            </a:p>
          </xdr:txBody>
        </xdr:sp>
        <xdr:clientData/>
      </xdr:twoCellAnchor>
    </mc:Fallback>
  </mc:AlternateContent>
</xdr:wsDr>
</file>

<file path=xl/drawings/drawing7.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6</xdr:col>
          <xdr:colOff>1571625</xdr:colOff>
          <xdr:row>449</xdr:row>
          <xdr:rowOff>38100</xdr:rowOff>
        </xdr:from>
        <xdr:to>
          <xdr:col>8</xdr:col>
          <xdr:colOff>1381125</xdr:colOff>
          <xdr:row>449</xdr:row>
          <xdr:rowOff>38100</xdr:rowOff>
        </xdr:to>
        <xdr:sp macro="" textlink="">
          <xdr:nvSpPr>
            <xdr:cNvPr id="6145" name="Comment 267" hidden="1"/>
            <xdr:cNvSpPr txBox="1">
              <a:spLocks noChangeArrowheads="1"/>
            </xdr:cNvSpPr>
          </xdr:nvSpPr>
          <xdr:spPr bwMode="auto">
            <a:xfrm>
              <a:off x="17030700" y="103098600"/>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449</xdr:row>
          <xdr:rowOff>38100</xdr:rowOff>
        </xdr:from>
        <xdr:to>
          <xdr:col>9</xdr:col>
          <xdr:colOff>923925</xdr:colOff>
          <xdr:row>578</xdr:row>
          <xdr:rowOff>38100</xdr:rowOff>
        </xdr:to>
        <xdr:sp macro="" textlink="">
          <xdr:nvSpPr>
            <xdr:cNvPr id="6146" name="Comment 268" hidden="1"/>
            <xdr:cNvSpPr txBox="1">
              <a:spLocks noChangeArrowheads="1"/>
            </xdr:cNvSpPr>
          </xdr:nvSpPr>
          <xdr:spPr bwMode="auto">
            <a:xfrm>
              <a:off x="19592925" y="103098600"/>
              <a:ext cx="2647950" cy="24574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449</xdr:row>
          <xdr:rowOff>38100</xdr:rowOff>
        </xdr:from>
        <xdr:to>
          <xdr:col>10</xdr:col>
          <xdr:colOff>1543050</xdr:colOff>
          <xdr:row>449</xdr:row>
          <xdr:rowOff>38100</xdr:rowOff>
        </xdr:to>
        <xdr:sp macro="" textlink="">
          <xdr:nvSpPr>
            <xdr:cNvPr id="6147" name="Comment 269" hidden="1"/>
            <xdr:cNvSpPr txBox="1">
              <a:spLocks noChangeArrowheads="1"/>
            </xdr:cNvSpPr>
          </xdr:nvSpPr>
          <xdr:spPr bwMode="auto">
            <a:xfrm>
              <a:off x="21383625" y="103098600"/>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449</xdr:row>
          <xdr:rowOff>38100</xdr:rowOff>
        </xdr:from>
        <xdr:to>
          <xdr:col>11</xdr:col>
          <xdr:colOff>1905000</xdr:colOff>
          <xdr:row>577</xdr:row>
          <xdr:rowOff>9525</xdr:rowOff>
        </xdr:to>
        <xdr:sp macro="" textlink="">
          <xdr:nvSpPr>
            <xdr:cNvPr id="6148" name="Comment 270" hidden="1"/>
            <xdr:cNvSpPr txBox="1">
              <a:spLocks noChangeArrowheads="1"/>
            </xdr:cNvSpPr>
          </xdr:nvSpPr>
          <xdr:spPr bwMode="auto">
            <a:xfrm>
              <a:off x="23421975" y="103098600"/>
              <a:ext cx="3914775" cy="243554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449</xdr:row>
          <xdr:rowOff>38100</xdr:rowOff>
        </xdr:from>
        <xdr:to>
          <xdr:col>14</xdr:col>
          <xdr:colOff>142875</xdr:colOff>
          <xdr:row>577</xdr:row>
          <xdr:rowOff>9525</xdr:rowOff>
        </xdr:to>
        <xdr:sp macro="" textlink="">
          <xdr:nvSpPr>
            <xdr:cNvPr id="6149" name="Comment 271" hidden="1"/>
            <xdr:cNvSpPr txBox="1">
              <a:spLocks noChangeArrowheads="1"/>
            </xdr:cNvSpPr>
          </xdr:nvSpPr>
          <xdr:spPr bwMode="auto">
            <a:xfrm>
              <a:off x="25279350" y="103098600"/>
              <a:ext cx="5429250" cy="243554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449</xdr:row>
          <xdr:rowOff>38100</xdr:rowOff>
        </xdr:from>
        <xdr:to>
          <xdr:col>14</xdr:col>
          <xdr:colOff>142875</xdr:colOff>
          <xdr:row>578</xdr:row>
          <xdr:rowOff>38100</xdr:rowOff>
        </xdr:to>
        <xdr:sp macro="" textlink="">
          <xdr:nvSpPr>
            <xdr:cNvPr id="6150" name="Comment 272" hidden="1"/>
            <xdr:cNvSpPr txBox="1">
              <a:spLocks noChangeArrowheads="1"/>
            </xdr:cNvSpPr>
          </xdr:nvSpPr>
          <xdr:spPr bwMode="auto">
            <a:xfrm>
              <a:off x="26603325" y="103098600"/>
              <a:ext cx="4105275" cy="24574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3305175</xdr:colOff>
          <xdr:row>588</xdr:row>
          <xdr:rowOff>9525</xdr:rowOff>
        </xdr:from>
        <xdr:to>
          <xdr:col>7</xdr:col>
          <xdr:colOff>142875</xdr:colOff>
          <xdr:row>618</xdr:row>
          <xdr:rowOff>104775</xdr:rowOff>
        </xdr:to>
        <xdr:sp macro="" textlink="">
          <xdr:nvSpPr>
            <xdr:cNvPr id="6151" name="Comment 370" hidden="1"/>
            <xdr:cNvSpPr txBox="1">
              <a:spLocks noChangeArrowheads="1"/>
            </xdr:cNvSpPr>
          </xdr:nvSpPr>
          <xdr:spPr bwMode="auto">
            <a:xfrm>
              <a:off x="9829800" y="129549525"/>
              <a:ext cx="7448550" cy="5810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559</xdr:row>
          <xdr:rowOff>47625</xdr:rowOff>
        </xdr:from>
        <xdr:to>
          <xdr:col>8</xdr:col>
          <xdr:colOff>1381125</xdr:colOff>
          <xdr:row>559</xdr:row>
          <xdr:rowOff>66675</xdr:rowOff>
        </xdr:to>
        <xdr:sp macro="" textlink="">
          <xdr:nvSpPr>
            <xdr:cNvPr id="6152" name="Comment 275" hidden="1"/>
            <xdr:cNvSpPr txBox="1">
              <a:spLocks noChangeArrowheads="1"/>
            </xdr:cNvSpPr>
          </xdr:nvSpPr>
          <xdr:spPr bwMode="auto">
            <a:xfrm>
              <a:off x="17030700" y="124063125"/>
              <a:ext cx="3819525" cy="19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559</xdr:row>
          <xdr:rowOff>47625</xdr:rowOff>
        </xdr:from>
        <xdr:to>
          <xdr:col>9</xdr:col>
          <xdr:colOff>923925</xdr:colOff>
          <xdr:row>559</xdr:row>
          <xdr:rowOff>104775</xdr:rowOff>
        </xdr:to>
        <xdr:sp macro="" textlink="">
          <xdr:nvSpPr>
            <xdr:cNvPr id="6153" name="Comment 276" hidden="1"/>
            <xdr:cNvSpPr txBox="1">
              <a:spLocks noChangeArrowheads="1"/>
            </xdr:cNvSpPr>
          </xdr:nvSpPr>
          <xdr:spPr bwMode="auto">
            <a:xfrm>
              <a:off x="19592925" y="124063125"/>
              <a:ext cx="2647950" cy="57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559</xdr:row>
          <xdr:rowOff>47625</xdr:rowOff>
        </xdr:from>
        <xdr:to>
          <xdr:col>10</xdr:col>
          <xdr:colOff>1543050</xdr:colOff>
          <xdr:row>559</xdr:row>
          <xdr:rowOff>66675</xdr:rowOff>
        </xdr:to>
        <xdr:sp macro="" textlink="">
          <xdr:nvSpPr>
            <xdr:cNvPr id="6154" name="Comment 277" hidden="1"/>
            <xdr:cNvSpPr txBox="1">
              <a:spLocks noChangeArrowheads="1"/>
            </xdr:cNvSpPr>
          </xdr:nvSpPr>
          <xdr:spPr bwMode="auto">
            <a:xfrm>
              <a:off x="21383625" y="124063125"/>
              <a:ext cx="3552825" cy="19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559</xdr:row>
          <xdr:rowOff>47625</xdr:rowOff>
        </xdr:from>
        <xdr:to>
          <xdr:col>11</xdr:col>
          <xdr:colOff>1905000</xdr:colOff>
          <xdr:row>559</xdr:row>
          <xdr:rowOff>66675</xdr:rowOff>
        </xdr:to>
        <xdr:sp macro="" textlink="">
          <xdr:nvSpPr>
            <xdr:cNvPr id="6155" name="Comment 278" hidden="1"/>
            <xdr:cNvSpPr txBox="1">
              <a:spLocks noChangeArrowheads="1"/>
            </xdr:cNvSpPr>
          </xdr:nvSpPr>
          <xdr:spPr bwMode="auto">
            <a:xfrm>
              <a:off x="23421975" y="124063125"/>
              <a:ext cx="3914775" cy="19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559</xdr:row>
          <xdr:rowOff>47625</xdr:rowOff>
        </xdr:from>
        <xdr:to>
          <xdr:col>14</xdr:col>
          <xdr:colOff>142875</xdr:colOff>
          <xdr:row>559</xdr:row>
          <xdr:rowOff>66675</xdr:rowOff>
        </xdr:to>
        <xdr:sp macro="" textlink="">
          <xdr:nvSpPr>
            <xdr:cNvPr id="6156" name="Comment 279" hidden="1"/>
            <xdr:cNvSpPr txBox="1">
              <a:spLocks noChangeArrowheads="1"/>
            </xdr:cNvSpPr>
          </xdr:nvSpPr>
          <xdr:spPr bwMode="auto">
            <a:xfrm>
              <a:off x="25279350" y="124063125"/>
              <a:ext cx="5429250" cy="190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559</xdr:row>
          <xdr:rowOff>47625</xdr:rowOff>
        </xdr:from>
        <xdr:to>
          <xdr:col>14</xdr:col>
          <xdr:colOff>142875</xdr:colOff>
          <xdr:row>560</xdr:row>
          <xdr:rowOff>9525</xdr:rowOff>
        </xdr:to>
        <xdr:sp macro="" textlink="">
          <xdr:nvSpPr>
            <xdr:cNvPr id="6157" name="Comment 280" hidden="1"/>
            <xdr:cNvSpPr txBox="1">
              <a:spLocks noChangeArrowheads="1"/>
            </xdr:cNvSpPr>
          </xdr:nvSpPr>
          <xdr:spPr bwMode="auto">
            <a:xfrm>
              <a:off x="26603325" y="124063125"/>
              <a:ext cx="4105275" cy="152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21</xdr:row>
          <xdr:rowOff>200025</xdr:rowOff>
        </xdr:from>
        <xdr:to>
          <xdr:col>9</xdr:col>
          <xdr:colOff>1733550</xdr:colOff>
          <xdr:row>37</xdr:row>
          <xdr:rowOff>133350</xdr:rowOff>
        </xdr:to>
        <xdr:sp macro="" textlink="">
          <xdr:nvSpPr>
            <xdr:cNvPr id="6158" name="Comment 385" hidden="1"/>
            <xdr:cNvSpPr txBox="1">
              <a:spLocks noChangeArrowheads="1"/>
            </xdr:cNvSpPr>
          </xdr:nvSpPr>
          <xdr:spPr bwMode="auto">
            <a:xfrm>
              <a:off x="15621000" y="7696200"/>
              <a:ext cx="7429500" cy="57816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559</xdr:row>
          <xdr:rowOff>9525</xdr:rowOff>
        </xdr:from>
        <xdr:to>
          <xdr:col>8</xdr:col>
          <xdr:colOff>1381125</xdr:colOff>
          <xdr:row>559</xdr:row>
          <xdr:rowOff>9525</xdr:rowOff>
        </xdr:to>
        <xdr:sp macro="" textlink="">
          <xdr:nvSpPr>
            <xdr:cNvPr id="6159" name="Comment 283" hidden="1"/>
            <xdr:cNvSpPr txBox="1">
              <a:spLocks noChangeArrowheads="1"/>
            </xdr:cNvSpPr>
          </xdr:nvSpPr>
          <xdr:spPr bwMode="auto">
            <a:xfrm>
              <a:off x="17030700" y="124025025"/>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559</xdr:row>
          <xdr:rowOff>9525</xdr:rowOff>
        </xdr:from>
        <xdr:to>
          <xdr:col>9</xdr:col>
          <xdr:colOff>923925</xdr:colOff>
          <xdr:row>592</xdr:row>
          <xdr:rowOff>66675</xdr:rowOff>
        </xdr:to>
        <xdr:sp macro="" textlink="">
          <xdr:nvSpPr>
            <xdr:cNvPr id="6160" name="Comment 284" hidden="1"/>
            <xdr:cNvSpPr txBox="1">
              <a:spLocks noChangeArrowheads="1"/>
            </xdr:cNvSpPr>
          </xdr:nvSpPr>
          <xdr:spPr bwMode="auto">
            <a:xfrm>
              <a:off x="19592925" y="124025025"/>
              <a:ext cx="2647950" cy="6343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559</xdr:row>
          <xdr:rowOff>9525</xdr:rowOff>
        </xdr:from>
        <xdr:to>
          <xdr:col>10</xdr:col>
          <xdr:colOff>1543050</xdr:colOff>
          <xdr:row>559</xdr:row>
          <xdr:rowOff>9525</xdr:rowOff>
        </xdr:to>
        <xdr:sp macro="" textlink="">
          <xdr:nvSpPr>
            <xdr:cNvPr id="6161" name="Comment 285" hidden="1"/>
            <xdr:cNvSpPr txBox="1">
              <a:spLocks noChangeArrowheads="1"/>
            </xdr:cNvSpPr>
          </xdr:nvSpPr>
          <xdr:spPr bwMode="auto">
            <a:xfrm>
              <a:off x="21383625" y="124025025"/>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559</xdr:row>
          <xdr:rowOff>9525</xdr:rowOff>
        </xdr:from>
        <xdr:to>
          <xdr:col>11</xdr:col>
          <xdr:colOff>1905000</xdr:colOff>
          <xdr:row>567</xdr:row>
          <xdr:rowOff>47625</xdr:rowOff>
        </xdr:to>
        <xdr:sp macro="" textlink="">
          <xdr:nvSpPr>
            <xdr:cNvPr id="6162" name="Comment 286" hidden="1"/>
            <xdr:cNvSpPr txBox="1">
              <a:spLocks noChangeArrowheads="1"/>
            </xdr:cNvSpPr>
          </xdr:nvSpPr>
          <xdr:spPr bwMode="auto">
            <a:xfrm>
              <a:off x="23421975" y="124025025"/>
              <a:ext cx="3914775" cy="1562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559</xdr:row>
          <xdr:rowOff>9525</xdr:rowOff>
        </xdr:from>
        <xdr:to>
          <xdr:col>14</xdr:col>
          <xdr:colOff>142875</xdr:colOff>
          <xdr:row>567</xdr:row>
          <xdr:rowOff>47625</xdr:rowOff>
        </xdr:to>
        <xdr:sp macro="" textlink="">
          <xdr:nvSpPr>
            <xdr:cNvPr id="6163" name="Comment 287" hidden="1"/>
            <xdr:cNvSpPr txBox="1">
              <a:spLocks noChangeArrowheads="1"/>
            </xdr:cNvSpPr>
          </xdr:nvSpPr>
          <xdr:spPr bwMode="auto">
            <a:xfrm>
              <a:off x="25279350" y="124025025"/>
              <a:ext cx="5429250" cy="1562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559</xdr:row>
          <xdr:rowOff>9525</xdr:rowOff>
        </xdr:from>
        <xdr:to>
          <xdr:col>14</xdr:col>
          <xdr:colOff>142875</xdr:colOff>
          <xdr:row>592</xdr:row>
          <xdr:rowOff>66675</xdr:rowOff>
        </xdr:to>
        <xdr:sp macro="" textlink="">
          <xdr:nvSpPr>
            <xdr:cNvPr id="6164" name="Comment 288" hidden="1"/>
            <xdr:cNvSpPr txBox="1">
              <a:spLocks noChangeArrowheads="1"/>
            </xdr:cNvSpPr>
          </xdr:nvSpPr>
          <xdr:spPr bwMode="auto">
            <a:xfrm>
              <a:off x="26603325" y="124025025"/>
              <a:ext cx="4105275" cy="63436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32</xdr:row>
          <xdr:rowOff>200025</xdr:rowOff>
        </xdr:from>
        <xdr:to>
          <xdr:col>9</xdr:col>
          <xdr:colOff>1733550</xdr:colOff>
          <xdr:row>48</xdr:row>
          <xdr:rowOff>133350</xdr:rowOff>
        </xdr:to>
        <xdr:sp macro="" textlink="">
          <xdr:nvSpPr>
            <xdr:cNvPr id="6165" name="Comment 386" hidden="1"/>
            <xdr:cNvSpPr txBox="1">
              <a:spLocks noChangeArrowheads="1"/>
            </xdr:cNvSpPr>
          </xdr:nvSpPr>
          <xdr:spPr bwMode="auto">
            <a:xfrm>
              <a:off x="15621000" y="11410950"/>
              <a:ext cx="7429500" cy="57816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579</xdr:row>
          <xdr:rowOff>9525</xdr:rowOff>
        </xdr:from>
        <xdr:to>
          <xdr:col>8</xdr:col>
          <xdr:colOff>1381125</xdr:colOff>
          <xdr:row>579</xdr:row>
          <xdr:rowOff>9525</xdr:rowOff>
        </xdr:to>
        <xdr:sp macro="" textlink="">
          <xdr:nvSpPr>
            <xdr:cNvPr id="6166" name="Comment 291" hidden="1"/>
            <xdr:cNvSpPr txBox="1">
              <a:spLocks noChangeArrowheads="1"/>
            </xdr:cNvSpPr>
          </xdr:nvSpPr>
          <xdr:spPr bwMode="auto">
            <a:xfrm>
              <a:off x="17030700" y="127835025"/>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579</xdr:row>
          <xdr:rowOff>9525</xdr:rowOff>
        </xdr:from>
        <xdr:to>
          <xdr:col>9</xdr:col>
          <xdr:colOff>923925</xdr:colOff>
          <xdr:row>604</xdr:row>
          <xdr:rowOff>9525</xdr:rowOff>
        </xdr:to>
        <xdr:sp macro="" textlink="">
          <xdr:nvSpPr>
            <xdr:cNvPr id="6167" name="Comment 292" hidden="1"/>
            <xdr:cNvSpPr txBox="1">
              <a:spLocks noChangeArrowheads="1"/>
            </xdr:cNvSpPr>
          </xdr:nvSpPr>
          <xdr:spPr bwMode="auto">
            <a:xfrm>
              <a:off x="19592925" y="127835025"/>
              <a:ext cx="2647950" cy="4762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579</xdr:row>
          <xdr:rowOff>9525</xdr:rowOff>
        </xdr:from>
        <xdr:to>
          <xdr:col>10</xdr:col>
          <xdr:colOff>1543050</xdr:colOff>
          <xdr:row>579</xdr:row>
          <xdr:rowOff>9525</xdr:rowOff>
        </xdr:to>
        <xdr:sp macro="" textlink="">
          <xdr:nvSpPr>
            <xdr:cNvPr id="6168" name="Comment 293" hidden="1"/>
            <xdr:cNvSpPr txBox="1">
              <a:spLocks noChangeArrowheads="1"/>
            </xdr:cNvSpPr>
          </xdr:nvSpPr>
          <xdr:spPr bwMode="auto">
            <a:xfrm>
              <a:off x="21383625" y="127835025"/>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579</xdr:row>
          <xdr:rowOff>9525</xdr:rowOff>
        </xdr:from>
        <xdr:to>
          <xdr:col>11</xdr:col>
          <xdr:colOff>1905000</xdr:colOff>
          <xdr:row>579</xdr:row>
          <xdr:rowOff>9525</xdr:rowOff>
        </xdr:to>
        <xdr:sp macro="" textlink="">
          <xdr:nvSpPr>
            <xdr:cNvPr id="6169" name="Comment 294" hidden="1"/>
            <xdr:cNvSpPr txBox="1">
              <a:spLocks noChangeArrowheads="1"/>
            </xdr:cNvSpPr>
          </xdr:nvSpPr>
          <xdr:spPr bwMode="auto">
            <a:xfrm>
              <a:off x="23421975" y="127835025"/>
              <a:ext cx="391477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579</xdr:row>
          <xdr:rowOff>9525</xdr:rowOff>
        </xdr:from>
        <xdr:to>
          <xdr:col>14</xdr:col>
          <xdr:colOff>142875</xdr:colOff>
          <xdr:row>579</xdr:row>
          <xdr:rowOff>9525</xdr:rowOff>
        </xdr:to>
        <xdr:sp macro="" textlink="">
          <xdr:nvSpPr>
            <xdr:cNvPr id="6170" name="Comment 295" hidden="1"/>
            <xdr:cNvSpPr txBox="1">
              <a:spLocks noChangeArrowheads="1"/>
            </xdr:cNvSpPr>
          </xdr:nvSpPr>
          <xdr:spPr bwMode="auto">
            <a:xfrm>
              <a:off x="25279350" y="127835025"/>
              <a:ext cx="542925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579</xdr:row>
          <xdr:rowOff>9525</xdr:rowOff>
        </xdr:from>
        <xdr:to>
          <xdr:col>14</xdr:col>
          <xdr:colOff>142875</xdr:colOff>
          <xdr:row>604</xdr:row>
          <xdr:rowOff>9525</xdr:rowOff>
        </xdr:to>
        <xdr:sp macro="" textlink="">
          <xdr:nvSpPr>
            <xdr:cNvPr id="6171" name="Comment 296" hidden="1"/>
            <xdr:cNvSpPr txBox="1">
              <a:spLocks noChangeArrowheads="1"/>
            </xdr:cNvSpPr>
          </xdr:nvSpPr>
          <xdr:spPr bwMode="auto">
            <a:xfrm>
              <a:off x="26603325" y="127835025"/>
              <a:ext cx="4105275" cy="4762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43</xdr:row>
          <xdr:rowOff>180975</xdr:rowOff>
        </xdr:from>
        <xdr:to>
          <xdr:col>9</xdr:col>
          <xdr:colOff>1733550</xdr:colOff>
          <xdr:row>59</xdr:row>
          <xdr:rowOff>114300</xdr:rowOff>
        </xdr:to>
        <xdr:sp macro="" textlink="">
          <xdr:nvSpPr>
            <xdr:cNvPr id="6172" name="Comment 387" hidden="1"/>
            <xdr:cNvSpPr txBox="1">
              <a:spLocks noChangeArrowheads="1"/>
            </xdr:cNvSpPr>
          </xdr:nvSpPr>
          <xdr:spPr bwMode="auto">
            <a:xfrm>
              <a:off x="15621000" y="15116175"/>
              <a:ext cx="7429500" cy="5772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599</xdr:row>
          <xdr:rowOff>38100</xdr:rowOff>
        </xdr:from>
        <xdr:to>
          <xdr:col>8</xdr:col>
          <xdr:colOff>1381125</xdr:colOff>
          <xdr:row>599</xdr:row>
          <xdr:rowOff>38100</xdr:rowOff>
        </xdr:to>
        <xdr:sp macro="" textlink="">
          <xdr:nvSpPr>
            <xdr:cNvPr id="6173" name="Comment 299" hidden="1"/>
            <xdr:cNvSpPr txBox="1">
              <a:spLocks noChangeArrowheads="1"/>
            </xdr:cNvSpPr>
          </xdr:nvSpPr>
          <xdr:spPr bwMode="auto">
            <a:xfrm>
              <a:off x="17030700" y="131673600"/>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599</xdr:row>
          <xdr:rowOff>38100</xdr:rowOff>
        </xdr:from>
        <xdr:to>
          <xdr:col>9</xdr:col>
          <xdr:colOff>923925</xdr:colOff>
          <xdr:row>603</xdr:row>
          <xdr:rowOff>66675</xdr:rowOff>
        </xdr:to>
        <xdr:sp macro="" textlink="">
          <xdr:nvSpPr>
            <xdr:cNvPr id="6174" name="Comment 300" hidden="1"/>
            <xdr:cNvSpPr txBox="1">
              <a:spLocks noChangeArrowheads="1"/>
            </xdr:cNvSpPr>
          </xdr:nvSpPr>
          <xdr:spPr bwMode="auto">
            <a:xfrm>
              <a:off x="19592925" y="131673600"/>
              <a:ext cx="2647950" cy="7905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599</xdr:row>
          <xdr:rowOff>38100</xdr:rowOff>
        </xdr:from>
        <xdr:to>
          <xdr:col>10</xdr:col>
          <xdr:colOff>1543050</xdr:colOff>
          <xdr:row>599</xdr:row>
          <xdr:rowOff>38100</xdr:rowOff>
        </xdr:to>
        <xdr:sp macro="" textlink="">
          <xdr:nvSpPr>
            <xdr:cNvPr id="6175" name="Comment 301" hidden="1"/>
            <xdr:cNvSpPr txBox="1">
              <a:spLocks noChangeArrowheads="1"/>
            </xdr:cNvSpPr>
          </xdr:nvSpPr>
          <xdr:spPr bwMode="auto">
            <a:xfrm>
              <a:off x="21383625" y="131673600"/>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599</xdr:row>
          <xdr:rowOff>38100</xdr:rowOff>
        </xdr:from>
        <xdr:to>
          <xdr:col>11</xdr:col>
          <xdr:colOff>1905000</xdr:colOff>
          <xdr:row>599</xdr:row>
          <xdr:rowOff>38100</xdr:rowOff>
        </xdr:to>
        <xdr:sp macro="" textlink="">
          <xdr:nvSpPr>
            <xdr:cNvPr id="6176" name="Comment 302" hidden="1"/>
            <xdr:cNvSpPr txBox="1">
              <a:spLocks noChangeArrowheads="1"/>
            </xdr:cNvSpPr>
          </xdr:nvSpPr>
          <xdr:spPr bwMode="auto">
            <a:xfrm>
              <a:off x="23421975" y="131673600"/>
              <a:ext cx="391477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599</xdr:row>
          <xdr:rowOff>38100</xdr:rowOff>
        </xdr:from>
        <xdr:to>
          <xdr:col>14</xdr:col>
          <xdr:colOff>142875</xdr:colOff>
          <xdr:row>599</xdr:row>
          <xdr:rowOff>38100</xdr:rowOff>
        </xdr:to>
        <xdr:sp macro="" textlink="">
          <xdr:nvSpPr>
            <xdr:cNvPr id="6177" name="Comment 303" hidden="1"/>
            <xdr:cNvSpPr txBox="1">
              <a:spLocks noChangeArrowheads="1"/>
            </xdr:cNvSpPr>
          </xdr:nvSpPr>
          <xdr:spPr bwMode="auto">
            <a:xfrm>
              <a:off x="25279350" y="131673600"/>
              <a:ext cx="542925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599</xdr:row>
          <xdr:rowOff>38100</xdr:rowOff>
        </xdr:from>
        <xdr:to>
          <xdr:col>14</xdr:col>
          <xdr:colOff>142875</xdr:colOff>
          <xdr:row>603</xdr:row>
          <xdr:rowOff>66675</xdr:rowOff>
        </xdr:to>
        <xdr:sp macro="" textlink="">
          <xdr:nvSpPr>
            <xdr:cNvPr id="6178" name="Comment 304" hidden="1"/>
            <xdr:cNvSpPr txBox="1">
              <a:spLocks noChangeArrowheads="1"/>
            </xdr:cNvSpPr>
          </xdr:nvSpPr>
          <xdr:spPr bwMode="auto">
            <a:xfrm>
              <a:off x="26603325" y="131673600"/>
              <a:ext cx="4105275" cy="7905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54</xdr:row>
          <xdr:rowOff>180975</xdr:rowOff>
        </xdr:from>
        <xdr:to>
          <xdr:col>9</xdr:col>
          <xdr:colOff>1733550</xdr:colOff>
          <xdr:row>65</xdr:row>
          <xdr:rowOff>704850</xdr:rowOff>
        </xdr:to>
        <xdr:sp macro="" textlink="">
          <xdr:nvSpPr>
            <xdr:cNvPr id="6179" name="Comment 388" hidden="1"/>
            <xdr:cNvSpPr txBox="1">
              <a:spLocks noChangeArrowheads="1"/>
            </xdr:cNvSpPr>
          </xdr:nvSpPr>
          <xdr:spPr bwMode="auto">
            <a:xfrm>
              <a:off x="15621000" y="18830925"/>
              <a:ext cx="7429500" cy="426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xdr:wsDr>
</file>

<file path=xl/drawings/drawing9.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externalLinks/_rels/externalLink1.xml.rels><?xml version="1.0" encoding="UTF-8" standalone="yes"?>
<Relationships xmlns="http://schemas.openxmlformats.org/package/2006/relationships"><Relationship Id="rId1" Type="http://purl.oclc.org/ooxml/officeDocument/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refreshError="1"/>
      <sheetData sheetId="1" refreshError="1"/>
      <sheetData sheetId="2" refreshError="1">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refreshError="1"/>
      <sheetData sheetId="4" refreshError="1">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efreshError="1">
        <row r="1">
          <cell r="B1">
            <v>1</v>
          </cell>
          <cell r="C1">
            <v>2</v>
          </cell>
          <cell r="D1">
            <v>3</v>
          </cell>
          <cell r="E1">
            <v>4</v>
          </cell>
          <cell r="F1">
            <v>5</v>
          </cell>
        </row>
      </sheetData>
      <sheetData sheetId="6" refreshError="1"/>
      <sheetData sheetId="7" refreshError="1"/>
      <sheetData sheetId="8" refreshError="1"/>
      <sheetData sheetId="9" refreshError="1"/>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purl.oclc.org/ooxml/spreadsheetml/main"/>
</file>

<file path=xl/theme/theme1.xml><?xml version="1.0" encoding="utf-8"?>
<a:theme xmlns:a="http://purl.oclc.org/ooxml/drawingml/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drawing" Target="../drawings/drawing1.xml"/><Relationship Id="rId2" Type="http://schemas.openxmlformats.org/officeDocument/2006/relationships/vmlDrawing" Target="../drawings/vmlDrawing1.v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2.xml.rels><?xml version="1.0" encoding="UTF-8" standalone="yes"?>
<Relationships xmlns="http://schemas.openxmlformats.org/package/2006/relationships"><Relationship Id="rId2" Type="http://purl.oclc.org/ooxml/officeDocument/relationships/drawing" Target="../drawings/drawing14.xml"/><Relationship Id="rId1" Type="http://purl.oclc.org/ooxml/officeDocument/relationships/printerSettings" Target="../printerSettings/printerSettings11.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2.xml.rels><?xml version="1.0" encoding="UTF-8" standalone="yes"?>
<Relationships xmlns="http://schemas.openxmlformats.org/package/2006/relationships"><Relationship Id="rId3" Type="http://purl.oclc.org/ooxml/officeDocument/relationships/drawing" Target="../drawings/drawing2.xml"/><Relationship Id="rId2" Type="http://schemas.openxmlformats.org/officeDocument/2006/relationships/vmlDrawing" Target="../drawings/vmlDrawing2.v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4.xml"/><Relationship Id="rId1" Type="http://purl.oclc.org/ooxml/officeDocument/relationships/printerSettings" Target="../printerSettings/printerSettings3.bin"/><Relationship Id="rId6" Type="http://purl.oclc.org/ooxml/officeDocument/relationships/comments" Target="../comments1.xml"/><Relationship Id="rId5" Type="http://purl.oclc.org/ooxml/officeDocument/relationships/drawing" Target="../drawings/drawing5.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4.bin"/><Relationship Id="rId6" Type="http://purl.oclc.org/ooxml/officeDocument/relationships/comments" Target="../comments2.xml"/><Relationship Id="rId5" Type="http://purl.oclc.org/ooxml/officeDocument/relationships/drawing" Target="../drawings/drawing7.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8.xml"/><Relationship Id="rId1" Type="http://purl.oclc.org/ooxml/officeDocument/relationships/printerSettings" Target="../printerSettings/printerSettings5.bin"/><Relationship Id="rId6" Type="http://purl.oclc.org/ooxml/officeDocument/relationships/comments" Target="../comments3.xml"/><Relationship Id="rId5" Type="http://purl.oclc.org/ooxml/officeDocument/relationships/drawing" Target="../drawings/drawing9.xml"/><Relationship Id="rId4" Type="http://schemas.openxmlformats.org/officeDocument/2006/relationships/vmlDrawing" Target="../drawings/vmlDrawing8.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9.vml"/><Relationship Id="rId2" Type="http://purl.oclc.org/ooxml/officeDocument/relationships/drawing" Target="../drawings/drawing10.xml"/><Relationship Id="rId1" Type="http://purl.oclc.org/ooxml/officeDocument/relationships/printerSettings" Target="../printerSettings/printerSettings6.bin"/><Relationship Id="rId6" Type="http://purl.oclc.org/ooxml/officeDocument/relationships/comments" Target="../comments4.xml"/><Relationship Id="rId5" Type="http://purl.oclc.org/ooxml/officeDocument/relationships/drawing" Target="../drawings/drawing11.xml"/><Relationship Id="rId4" Type="http://schemas.openxmlformats.org/officeDocument/2006/relationships/vmlDrawing" Target="../drawings/vmlDrawing10.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1.vml"/><Relationship Id="rId2" Type="http://purl.oclc.org/ooxml/officeDocument/relationships/drawing" Target="../drawings/drawing12.xml"/><Relationship Id="rId1" Type="http://purl.oclc.org/ooxml/officeDocument/relationships/printerSettings" Target="../printerSettings/printerSettings7.bin"/><Relationship Id="rId6" Type="http://purl.oclc.org/ooxml/officeDocument/relationships/comments" Target="../comments5.xml"/><Relationship Id="rId5" Type="http://purl.oclc.org/ooxml/officeDocument/relationships/drawing" Target="../drawings/drawing13.xml"/><Relationship Id="rId4" Type="http://schemas.openxmlformats.org/officeDocument/2006/relationships/vmlDrawing" Target="../drawings/vmlDrawing12.vml"/></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B1:C44"/>
  <sheetViews>
    <sheetView showGridLines="0" topLeftCell="A13" zoomScale="90" zoomScaleNormal="90" zoomScaleSheetLayoutView="100" workbookViewId="0">
      <selection activeCell="B7" sqref="B7:C7"/>
    </sheetView>
  </sheetViews>
  <sheetFormatPr baseColWidth="10" defaultColWidth="11.42578125" defaultRowHeight="15"/>
  <cols>
    <col min="1" max="1" width="4" style="146" customWidth="1"/>
    <col min="2" max="2" width="81.140625" style="146" customWidth="1"/>
    <col min="3" max="3" width="71.85546875" style="146" customWidth="1"/>
    <col min="4" max="16384" width="11.42578125" style="146"/>
  </cols>
  <sheetData>
    <row r="1" spans="2:3">
      <c r="B1" s="478"/>
      <c r="C1" s="478"/>
    </row>
    <row r="2" spans="2:3">
      <c r="B2" s="478"/>
      <c r="C2" s="478"/>
    </row>
    <row r="3" spans="2:3">
      <c r="B3" s="479"/>
      <c r="C3" s="479"/>
    </row>
    <row r="4" spans="2:3" ht="21">
      <c r="B4" s="480" t="s">
        <v>325</v>
      </c>
      <c r="C4" s="481"/>
    </row>
    <row r="5" spans="2:3">
      <c r="B5"/>
      <c r="C5" s="67"/>
    </row>
    <row r="6" spans="2:3" ht="21">
      <c r="B6" s="480" t="s">
        <v>317</v>
      </c>
      <c r="C6" s="481"/>
    </row>
    <row r="7" spans="2:3" ht="15" customHeight="1">
      <c r="B7" s="482" t="s">
        <v>844</v>
      </c>
      <c r="C7" s="483"/>
    </row>
    <row r="8" spans="2:3">
      <c r="B8" s="484" t="s">
        <v>318</v>
      </c>
      <c r="C8" s="485"/>
    </row>
    <row r="9" spans="2:3">
      <c r="B9" s="484" t="s">
        <v>319</v>
      </c>
      <c r="C9" s="485"/>
    </row>
    <row r="10" spans="2:3">
      <c r="B10" s="333" t="s">
        <v>320</v>
      </c>
      <c r="C10" s="333" t="s">
        <v>321</v>
      </c>
    </row>
    <row r="11" spans="2:3" ht="29.25" customHeight="1">
      <c r="B11" s="476" t="s">
        <v>549</v>
      </c>
      <c r="C11" s="477"/>
    </row>
    <row r="12" spans="2:3">
      <c r="B12" s="453" t="s">
        <v>995</v>
      </c>
      <c r="C12" s="454" t="s">
        <v>982</v>
      </c>
    </row>
    <row r="13" spans="2:3">
      <c r="B13" s="453" t="s">
        <v>996</v>
      </c>
      <c r="C13" s="456" t="s">
        <v>983</v>
      </c>
    </row>
    <row r="14" spans="2:3">
      <c r="B14" s="455" t="s">
        <v>998</v>
      </c>
      <c r="C14" s="456"/>
    </row>
    <row r="15" spans="2:3" ht="51">
      <c r="B15" s="468" t="s">
        <v>993</v>
      </c>
      <c r="C15" s="430"/>
    </row>
    <row r="16" spans="2:3">
      <c r="B16" s="429"/>
      <c r="C16" s="429"/>
    </row>
    <row r="17" spans="2:3">
      <c r="B17" s="429"/>
      <c r="C17" s="429"/>
    </row>
    <row r="18" spans="2:3">
      <c r="B18" s="428"/>
      <c r="C18" s="430"/>
    </row>
    <row r="19" spans="2:3">
      <c r="B19" s="428"/>
      <c r="C19" s="429"/>
    </row>
    <row r="20" spans="2:3">
      <c r="B20" s="431"/>
      <c r="C20" s="430"/>
    </row>
    <row r="21" spans="2:3">
      <c r="B21" s="431"/>
      <c r="C21" s="432"/>
    </row>
    <row r="22" spans="2:3">
      <c r="B22" s="431"/>
      <c r="C22" s="433"/>
    </row>
    <row r="23" spans="2:3">
      <c r="B23" s="431"/>
      <c r="C23" s="428"/>
    </row>
    <row r="24" spans="2:3">
      <c r="B24" s="329"/>
      <c r="C24" s="329"/>
    </row>
    <row r="25" spans="2:3">
      <c r="B25" s="329"/>
      <c r="C25" s="330"/>
    </row>
    <row r="26" spans="2:3">
      <c r="B26" s="331"/>
      <c r="C26" s="332"/>
    </row>
    <row r="27" spans="2:3">
      <c r="B27" s="472" t="s">
        <v>322</v>
      </c>
      <c r="C27" s="473"/>
    </row>
    <row r="28" spans="2:3">
      <c r="B28" s="474" t="s">
        <v>319</v>
      </c>
      <c r="C28" s="475"/>
    </row>
    <row r="29" spans="2:3">
      <c r="B29" s="333" t="s">
        <v>323</v>
      </c>
      <c r="C29" s="333" t="s">
        <v>324</v>
      </c>
    </row>
    <row r="30" spans="2:3" ht="30" customHeight="1">
      <c r="B30" s="476" t="s">
        <v>550</v>
      </c>
      <c r="C30" s="477"/>
    </row>
    <row r="31" spans="2:3" ht="50.25" customHeight="1">
      <c r="B31" s="467" t="s">
        <v>999</v>
      </c>
      <c r="C31" s="467" t="s">
        <v>992</v>
      </c>
    </row>
    <row r="32" spans="2:3" ht="30.75" customHeight="1">
      <c r="B32" s="469" t="s">
        <v>997</v>
      </c>
      <c r="C32" s="467" t="s">
        <v>994</v>
      </c>
    </row>
    <row r="33" spans="2:3">
      <c r="B33" s="455"/>
      <c r="C33" s="457"/>
    </row>
    <row r="34" spans="2:3">
      <c r="B34" s="428"/>
      <c r="C34" s="457"/>
    </row>
    <row r="35" spans="2:3">
      <c r="B35" s="428"/>
      <c r="C35" s="428"/>
    </row>
    <row r="36" spans="2:3" ht="30" customHeight="1">
      <c r="B36" s="437"/>
      <c r="C36" s="428"/>
    </row>
    <row r="37" spans="2:3">
      <c r="B37" s="428"/>
      <c r="C37" s="432"/>
    </row>
    <row r="38" spans="2:3" ht="29.25" customHeight="1">
      <c r="B38" s="428"/>
      <c r="C38" s="428"/>
    </row>
    <row r="39" spans="2:3">
      <c r="B39" s="428"/>
      <c r="C39" s="432"/>
    </row>
    <row r="40" spans="2:3">
      <c r="B40" s="432"/>
      <c r="C40" s="432"/>
    </row>
    <row r="41" spans="2:3">
      <c r="B41" s="428"/>
      <c r="C41" s="434"/>
    </row>
    <row r="42" spans="2:3">
      <c r="B42" s="435"/>
      <c r="C42" s="436"/>
    </row>
    <row r="43" spans="2:3">
      <c r="B43" s="435"/>
      <c r="C43" s="432"/>
    </row>
    <row r="44" spans="2:3">
      <c r="B44" s="435"/>
      <c r="C44" s="432"/>
    </row>
  </sheetData>
  <mergeCells count="10">
    <mergeCell ref="B27:C27"/>
    <mergeCell ref="B28:C28"/>
    <mergeCell ref="B30:C30"/>
    <mergeCell ref="B1:C3"/>
    <mergeCell ref="B4:C4"/>
    <mergeCell ref="B6:C6"/>
    <mergeCell ref="B7:C7"/>
    <mergeCell ref="B8:C8"/>
    <mergeCell ref="B9:C9"/>
    <mergeCell ref="B11:C11"/>
  </mergeCells>
  <pageMargins left="0.70866141732283472" right="0.70866141732283472" top="0.74803149606299213" bottom="0.74803149606299213" header="0.31496062992125984" footer="0.31496062992125984"/>
  <pageSetup scale="57" orientation="portrait" r:id="rId1"/>
  <headerFooter>
    <oddFooter>&amp;C&amp;G
DIE-05-FR-01
V.2
Hoja 1</oddFooter>
  </headerFooter>
  <mc:AlternateContent xmlns:mc="http://schemas.openxmlformats.org/markup-compatibility/2006">
    <mc:Choice Requires="v">
      <legacyDrawingHF r:id="rId2"/>
    </mc:Choice>
    <mc:Fallback>
      <drawingHF r:id="rId3" cfo="2"/>
    </mc:Fallback>
  </mc:AlternateConten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C105"/>
  <sheetViews>
    <sheetView zoomScaleNormal="100" workbookViewId="0">
      <selection activeCell="F29" sqref="F29"/>
    </sheetView>
  </sheetViews>
  <sheetFormatPr baseColWidth="10" defaultColWidth="11.42578125" defaultRowHeight="15"/>
  <cols>
    <col min="1" max="1" width="28.140625" style="49" customWidth="1"/>
    <col min="2" max="3" width="49.140625" style="49" customWidth="1"/>
    <col min="4" max="16384" width="11.42578125" style="49"/>
  </cols>
  <sheetData>
    <row r="1" spans="1:3">
      <c r="A1" s="27"/>
      <c r="B1" s="27"/>
      <c r="C1" s="27"/>
    </row>
    <row r="2" spans="1:3">
      <c r="A2" s="812" t="s">
        <v>402</v>
      </c>
      <c r="B2" s="812"/>
      <c r="C2" s="812"/>
    </row>
    <row r="3" spans="1:3">
      <c r="A3" s="812" t="s">
        <v>403</v>
      </c>
      <c r="B3" s="812"/>
      <c r="C3" s="812"/>
    </row>
    <row r="4" spans="1:3">
      <c r="A4" s="812" t="s">
        <v>404</v>
      </c>
      <c r="B4" s="812"/>
      <c r="C4" s="812"/>
    </row>
    <row r="6" spans="1:3" ht="15.75" thickBot="1">
      <c r="A6" s="27"/>
      <c r="B6" s="27"/>
      <c r="C6" s="27"/>
    </row>
    <row r="7" spans="1:3">
      <c r="A7" s="50" t="s">
        <v>405</v>
      </c>
      <c r="B7" s="51" t="s">
        <v>406</v>
      </c>
      <c r="C7" s="52" t="s">
        <v>407</v>
      </c>
    </row>
    <row r="8" spans="1:3" ht="30">
      <c r="A8" s="813" t="s">
        <v>408</v>
      </c>
      <c r="B8" s="53" t="s">
        <v>409</v>
      </c>
      <c r="C8" s="54" t="s">
        <v>375</v>
      </c>
    </row>
    <row r="9" spans="1:3">
      <c r="A9" s="813"/>
      <c r="B9" s="53" t="s">
        <v>410</v>
      </c>
      <c r="C9" s="54" t="s">
        <v>411</v>
      </c>
    </row>
    <row r="10" spans="1:3">
      <c r="A10" s="813"/>
      <c r="B10" s="53" t="s">
        <v>412</v>
      </c>
      <c r="C10" s="54" t="s">
        <v>341</v>
      </c>
    </row>
    <row r="11" spans="1:3">
      <c r="A11" s="813"/>
      <c r="B11" s="53" t="s">
        <v>413</v>
      </c>
      <c r="C11" s="54" t="s">
        <v>414</v>
      </c>
    </row>
    <row r="12" spans="1:3" ht="30">
      <c r="A12" s="813"/>
      <c r="B12" s="53" t="s">
        <v>415</v>
      </c>
      <c r="C12" s="54" t="s">
        <v>383</v>
      </c>
    </row>
    <row r="13" spans="1:3">
      <c r="A13" s="813"/>
      <c r="B13" s="53" t="s">
        <v>416</v>
      </c>
      <c r="C13" s="54" t="s">
        <v>417</v>
      </c>
    </row>
    <row r="14" spans="1:3">
      <c r="A14" s="813"/>
      <c r="B14" s="53" t="s">
        <v>418</v>
      </c>
      <c r="C14" s="54" t="s">
        <v>346</v>
      </c>
    </row>
    <row r="15" spans="1:3">
      <c r="A15" s="813"/>
      <c r="B15" s="53" t="s">
        <v>419</v>
      </c>
      <c r="C15" s="54" t="s">
        <v>362</v>
      </c>
    </row>
    <row r="16" spans="1:3">
      <c r="A16" s="813"/>
      <c r="B16" s="53" t="s">
        <v>420</v>
      </c>
      <c r="C16" s="54" t="s">
        <v>362</v>
      </c>
    </row>
    <row r="17" spans="1:3">
      <c r="A17" s="813"/>
      <c r="B17" s="53" t="s">
        <v>421</v>
      </c>
      <c r="C17" s="54" t="s">
        <v>362</v>
      </c>
    </row>
    <row r="18" spans="1:3">
      <c r="A18" s="813" t="s">
        <v>422</v>
      </c>
      <c r="B18" s="53" t="s">
        <v>423</v>
      </c>
      <c r="C18" s="54" t="s">
        <v>424</v>
      </c>
    </row>
    <row r="19" spans="1:3">
      <c r="A19" s="813"/>
      <c r="B19" s="53" t="s">
        <v>425</v>
      </c>
      <c r="C19" s="54" t="s">
        <v>424</v>
      </c>
    </row>
    <row r="20" spans="1:3" ht="30">
      <c r="A20" s="813"/>
      <c r="B20" s="53" t="s">
        <v>426</v>
      </c>
      <c r="C20" s="54" t="s">
        <v>424</v>
      </c>
    </row>
    <row r="21" spans="1:3" ht="30">
      <c r="A21" s="813"/>
      <c r="B21" s="53" t="s">
        <v>427</v>
      </c>
      <c r="C21" s="54" t="s">
        <v>424</v>
      </c>
    </row>
    <row r="22" spans="1:3">
      <c r="A22" s="813"/>
      <c r="B22" s="53" t="s">
        <v>428</v>
      </c>
      <c r="C22" s="54" t="s">
        <v>424</v>
      </c>
    </row>
    <row r="23" spans="1:3">
      <c r="A23" s="813"/>
      <c r="B23" s="53" t="s">
        <v>429</v>
      </c>
      <c r="C23" s="54" t="s">
        <v>424</v>
      </c>
    </row>
    <row r="24" spans="1:3">
      <c r="A24" s="813"/>
      <c r="B24" s="53" t="s">
        <v>430</v>
      </c>
      <c r="C24" s="54" t="s">
        <v>393</v>
      </c>
    </row>
    <row r="25" spans="1:3" ht="30">
      <c r="A25" s="813"/>
      <c r="B25" s="53" t="s">
        <v>431</v>
      </c>
      <c r="C25" s="54" t="s">
        <v>393</v>
      </c>
    </row>
    <row r="26" spans="1:3">
      <c r="A26" s="813"/>
      <c r="B26" s="53" t="s">
        <v>432</v>
      </c>
      <c r="C26" s="54" t="s">
        <v>383</v>
      </c>
    </row>
    <row r="27" spans="1:3">
      <c r="A27" s="813"/>
      <c r="B27" s="53" t="s">
        <v>433</v>
      </c>
      <c r="C27" s="54" t="s">
        <v>383</v>
      </c>
    </row>
    <row r="28" spans="1:3">
      <c r="A28" s="813"/>
      <c r="B28" s="53" t="s">
        <v>434</v>
      </c>
      <c r="C28" s="54" t="s">
        <v>383</v>
      </c>
    </row>
    <row r="29" spans="1:3">
      <c r="A29" s="813"/>
      <c r="B29" s="53" t="s">
        <v>435</v>
      </c>
      <c r="C29" s="54" t="s">
        <v>383</v>
      </c>
    </row>
    <row r="30" spans="1:3" ht="30">
      <c r="A30" s="813"/>
      <c r="B30" s="53" t="s">
        <v>436</v>
      </c>
      <c r="C30" s="54" t="s">
        <v>385</v>
      </c>
    </row>
    <row r="31" spans="1:3">
      <c r="A31" s="813"/>
      <c r="B31" s="53" t="s">
        <v>437</v>
      </c>
      <c r="C31" s="54" t="s">
        <v>385</v>
      </c>
    </row>
    <row r="32" spans="1:3">
      <c r="A32" s="813"/>
      <c r="B32" s="53" t="s">
        <v>438</v>
      </c>
      <c r="C32" s="54" t="s">
        <v>385</v>
      </c>
    </row>
    <row r="33" spans="1:3">
      <c r="A33" s="813"/>
      <c r="B33" s="53" t="s">
        <v>439</v>
      </c>
      <c r="C33" s="54" t="s">
        <v>385</v>
      </c>
    </row>
    <row r="34" spans="1:3">
      <c r="A34" s="813"/>
      <c r="B34" s="53" t="s">
        <v>440</v>
      </c>
      <c r="C34" s="54" t="s">
        <v>385</v>
      </c>
    </row>
    <row r="35" spans="1:3">
      <c r="A35" s="813"/>
      <c r="B35" s="53" t="s">
        <v>441</v>
      </c>
      <c r="C35" s="54" t="s">
        <v>442</v>
      </c>
    </row>
    <row r="36" spans="1:3">
      <c r="A36" s="813"/>
      <c r="B36" s="53" t="s">
        <v>443</v>
      </c>
      <c r="C36" s="54" t="s">
        <v>444</v>
      </c>
    </row>
    <row r="37" spans="1:3" ht="30">
      <c r="A37" s="813"/>
      <c r="B37" s="53" t="s">
        <v>445</v>
      </c>
      <c r="C37" s="54" t="s">
        <v>444</v>
      </c>
    </row>
    <row r="38" spans="1:3">
      <c r="A38" s="813"/>
      <c r="B38" s="53" t="s">
        <v>446</v>
      </c>
      <c r="C38" s="54" t="s">
        <v>444</v>
      </c>
    </row>
    <row r="39" spans="1:3">
      <c r="A39" s="813"/>
      <c r="B39" s="53" t="s">
        <v>447</v>
      </c>
      <c r="C39" s="54" t="s">
        <v>368</v>
      </c>
    </row>
    <row r="40" spans="1:3">
      <c r="A40" s="813"/>
      <c r="B40" s="53" t="s">
        <v>448</v>
      </c>
      <c r="C40" s="54" t="s">
        <v>368</v>
      </c>
    </row>
    <row r="41" spans="1:3" ht="30">
      <c r="A41" s="813"/>
      <c r="B41" s="53" t="s">
        <v>449</v>
      </c>
      <c r="C41" s="54" t="s">
        <v>362</v>
      </c>
    </row>
    <row r="42" spans="1:3">
      <c r="A42" s="813"/>
      <c r="B42" s="53" t="s">
        <v>450</v>
      </c>
      <c r="C42" s="54" t="s">
        <v>377</v>
      </c>
    </row>
    <row r="43" spans="1:3" ht="30">
      <c r="A43" s="809" t="s">
        <v>451</v>
      </c>
      <c r="B43" s="53" t="s">
        <v>452</v>
      </c>
      <c r="C43" s="54" t="s">
        <v>386</v>
      </c>
    </row>
    <row r="44" spans="1:3">
      <c r="A44" s="809"/>
      <c r="B44" s="53" t="s">
        <v>453</v>
      </c>
      <c r="C44" s="54" t="s">
        <v>361</v>
      </c>
    </row>
    <row r="45" spans="1:3">
      <c r="A45" s="809"/>
      <c r="B45" s="53" t="s">
        <v>454</v>
      </c>
      <c r="C45" s="54" t="s">
        <v>361</v>
      </c>
    </row>
    <row r="46" spans="1:3">
      <c r="A46" s="809"/>
      <c r="B46" s="53" t="s">
        <v>455</v>
      </c>
      <c r="C46" s="54" t="s">
        <v>456</v>
      </c>
    </row>
    <row r="47" spans="1:3">
      <c r="A47" s="809"/>
      <c r="B47" s="53" t="s">
        <v>457</v>
      </c>
      <c r="C47" s="54" t="s">
        <v>456</v>
      </c>
    </row>
    <row r="48" spans="1:3" ht="30">
      <c r="A48" s="809"/>
      <c r="B48" s="53" t="s">
        <v>458</v>
      </c>
      <c r="C48" s="54" t="s">
        <v>385</v>
      </c>
    </row>
    <row r="49" spans="1:3">
      <c r="A49" s="809"/>
      <c r="B49" s="53" t="s">
        <v>459</v>
      </c>
      <c r="C49" s="54" t="s">
        <v>360</v>
      </c>
    </row>
    <row r="50" spans="1:3">
      <c r="A50" s="809"/>
      <c r="B50" s="53" t="s">
        <v>460</v>
      </c>
      <c r="C50" s="54" t="s">
        <v>360</v>
      </c>
    </row>
    <row r="51" spans="1:3" ht="30">
      <c r="A51" s="809"/>
      <c r="B51" s="53" t="s">
        <v>461</v>
      </c>
      <c r="C51" s="54" t="s">
        <v>462</v>
      </c>
    </row>
    <row r="52" spans="1:3">
      <c r="A52" s="809"/>
      <c r="B52" s="53" t="s">
        <v>463</v>
      </c>
      <c r="C52" s="54" t="s">
        <v>377</v>
      </c>
    </row>
    <row r="53" spans="1:3">
      <c r="A53" s="809" t="s">
        <v>464</v>
      </c>
      <c r="B53" s="53" t="s">
        <v>465</v>
      </c>
      <c r="C53" s="54" t="s">
        <v>387</v>
      </c>
    </row>
    <row r="54" spans="1:3">
      <c r="A54" s="809"/>
      <c r="B54" s="53" t="s">
        <v>466</v>
      </c>
      <c r="C54" s="54" t="s">
        <v>467</v>
      </c>
    </row>
    <row r="55" spans="1:3">
      <c r="A55" s="809"/>
      <c r="B55" s="53" t="s">
        <v>468</v>
      </c>
      <c r="C55" s="54" t="s">
        <v>383</v>
      </c>
    </row>
    <row r="56" spans="1:3">
      <c r="A56" s="809"/>
      <c r="B56" s="53" t="s">
        <v>469</v>
      </c>
      <c r="C56" s="54" t="s">
        <v>383</v>
      </c>
    </row>
    <row r="57" spans="1:3">
      <c r="A57" s="809"/>
      <c r="B57" s="53" t="s">
        <v>470</v>
      </c>
      <c r="C57" s="54" t="s">
        <v>383</v>
      </c>
    </row>
    <row r="58" spans="1:3">
      <c r="A58" s="809"/>
      <c r="B58" s="53" t="s">
        <v>471</v>
      </c>
      <c r="C58" s="54" t="s">
        <v>381</v>
      </c>
    </row>
    <row r="59" spans="1:3" ht="30">
      <c r="A59" s="809"/>
      <c r="B59" s="53" t="s">
        <v>472</v>
      </c>
      <c r="C59" s="54" t="s">
        <v>362</v>
      </c>
    </row>
    <row r="60" spans="1:3" ht="30">
      <c r="A60" s="809"/>
      <c r="B60" s="53" t="s">
        <v>473</v>
      </c>
      <c r="C60" s="54" t="s">
        <v>377</v>
      </c>
    </row>
    <row r="61" spans="1:3" ht="30">
      <c r="A61" s="809" t="s">
        <v>474</v>
      </c>
      <c r="B61" s="53" t="s">
        <v>475</v>
      </c>
      <c r="C61" s="54" t="s">
        <v>476</v>
      </c>
    </row>
    <row r="62" spans="1:3">
      <c r="A62" s="809"/>
      <c r="B62" s="53" t="s">
        <v>477</v>
      </c>
      <c r="C62" s="54" t="s">
        <v>347</v>
      </c>
    </row>
    <row r="63" spans="1:3">
      <c r="A63" s="809"/>
      <c r="B63" s="53" t="s">
        <v>478</v>
      </c>
      <c r="C63" s="54" t="s">
        <v>417</v>
      </c>
    </row>
    <row r="64" spans="1:3" ht="30">
      <c r="A64" s="809"/>
      <c r="B64" s="53" t="s">
        <v>449</v>
      </c>
      <c r="C64" s="54" t="s">
        <v>363</v>
      </c>
    </row>
    <row r="65" spans="1:3" ht="30">
      <c r="A65" s="809" t="s">
        <v>479</v>
      </c>
      <c r="B65" s="53" t="s">
        <v>480</v>
      </c>
      <c r="C65" s="54" t="s">
        <v>424</v>
      </c>
    </row>
    <row r="66" spans="1:3" ht="30">
      <c r="A66" s="809"/>
      <c r="B66" s="53" t="s">
        <v>481</v>
      </c>
      <c r="C66" s="54" t="s">
        <v>424</v>
      </c>
    </row>
    <row r="67" spans="1:3" ht="45">
      <c r="A67" s="809"/>
      <c r="B67" s="53" t="s">
        <v>482</v>
      </c>
      <c r="C67" s="54" t="s">
        <v>424</v>
      </c>
    </row>
    <row r="68" spans="1:3" ht="30">
      <c r="A68" s="809"/>
      <c r="B68" s="53" t="s">
        <v>483</v>
      </c>
      <c r="C68" s="54" t="s">
        <v>424</v>
      </c>
    </row>
    <row r="69" spans="1:3">
      <c r="A69" s="809"/>
      <c r="B69" s="53" t="s">
        <v>484</v>
      </c>
      <c r="C69" s="54" t="s">
        <v>424</v>
      </c>
    </row>
    <row r="70" spans="1:3" ht="30">
      <c r="A70" s="809"/>
      <c r="B70" s="53" t="s">
        <v>485</v>
      </c>
      <c r="C70" s="54" t="s">
        <v>424</v>
      </c>
    </row>
    <row r="71" spans="1:3" ht="30">
      <c r="A71" s="809"/>
      <c r="B71" s="53" t="s">
        <v>486</v>
      </c>
      <c r="C71" s="54" t="s">
        <v>424</v>
      </c>
    </row>
    <row r="72" spans="1:3" ht="30">
      <c r="A72" s="809"/>
      <c r="B72" s="53" t="s">
        <v>487</v>
      </c>
      <c r="C72" s="54" t="s">
        <v>375</v>
      </c>
    </row>
    <row r="73" spans="1:3" ht="30">
      <c r="A73" s="809"/>
      <c r="B73" s="53" t="s">
        <v>488</v>
      </c>
      <c r="C73" s="54" t="s">
        <v>375</v>
      </c>
    </row>
    <row r="74" spans="1:3" ht="30">
      <c r="A74" s="809"/>
      <c r="B74" s="53" t="s">
        <v>489</v>
      </c>
      <c r="C74" s="54" t="s">
        <v>375</v>
      </c>
    </row>
    <row r="75" spans="1:3" ht="30">
      <c r="A75" s="809"/>
      <c r="B75" s="53" t="s">
        <v>490</v>
      </c>
      <c r="C75" s="54" t="s">
        <v>393</v>
      </c>
    </row>
    <row r="76" spans="1:3" ht="30">
      <c r="A76" s="809"/>
      <c r="B76" s="53" t="s">
        <v>491</v>
      </c>
      <c r="C76" s="54" t="s">
        <v>393</v>
      </c>
    </row>
    <row r="77" spans="1:3" ht="30">
      <c r="A77" s="809"/>
      <c r="B77" s="53" t="s">
        <v>492</v>
      </c>
      <c r="C77" s="54" t="s">
        <v>366</v>
      </c>
    </row>
    <row r="78" spans="1:3" ht="30">
      <c r="A78" s="809"/>
      <c r="B78" s="53" t="s">
        <v>493</v>
      </c>
      <c r="C78" s="54" t="s">
        <v>386</v>
      </c>
    </row>
    <row r="79" spans="1:3">
      <c r="A79" s="809"/>
      <c r="B79" s="53" t="s">
        <v>494</v>
      </c>
      <c r="C79" s="54" t="s">
        <v>495</v>
      </c>
    </row>
    <row r="80" spans="1:3" ht="30">
      <c r="A80" s="809"/>
      <c r="B80" s="53" t="s">
        <v>496</v>
      </c>
      <c r="C80" s="54" t="s">
        <v>383</v>
      </c>
    </row>
    <row r="81" spans="1:3" ht="30">
      <c r="A81" s="809"/>
      <c r="B81" s="53" t="s">
        <v>497</v>
      </c>
      <c r="C81" s="54" t="s">
        <v>383</v>
      </c>
    </row>
    <row r="82" spans="1:3" ht="30">
      <c r="A82" s="809"/>
      <c r="B82" s="53" t="s">
        <v>498</v>
      </c>
      <c r="C82" s="54" t="s">
        <v>383</v>
      </c>
    </row>
    <row r="83" spans="1:3" ht="30">
      <c r="A83" s="809"/>
      <c r="B83" s="53" t="s">
        <v>499</v>
      </c>
      <c r="C83" s="54" t="s">
        <v>383</v>
      </c>
    </row>
    <row r="84" spans="1:3" ht="30">
      <c r="A84" s="809"/>
      <c r="B84" s="53" t="s">
        <v>500</v>
      </c>
      <c r="C84" s="54" t="s">
        <v>383</v>
      </c>
    </row>
    <row r="85" spans="1:3" ht="45">
      <c r="A85" s="809"/>
      <c r="B85" s="53" t="s">
        <v>501</v>
      </c>
      <c r="C85" s="54" t="s">
        <v>442</v>
      </c>
    </row>
    <row r="86" spans="1:3" ht="30">
      <c r="A86" s="809"/>
      <c r="B86" s="53" t="s">
        <v>502</v>
      </c>
      <c r="C86" s="54" t="s">
        <v>363</v>
      </c>
    </row>
    <row r="87" spans="1:3" ht="30">
      <c r="A87" s="809"/>
      <c r="B87" s="53" t="s">
        <v>503</v>
      </c>
      <c r="C87" s="54" t="s">
        <v>363</v>
      </c>
    </row>
    <row r="88" spans="1:3" ht="30">
      <c r="A88" s="809"/>
      <c r="B88" s="53" t="s">
        <v>504</v>
      </c>
      <c r="C88" s="54" t="s">
        <v>363</v>
      </c>
    </row>
    <row r="89" spans="1:3" ht="30">
      <c r="A89" s="809"/>
      <c r="B89" s="53" t="s">
        <v>505</v>
      </c>
      <c r="C89" s="54" t="s">
        <v>362</v>
      </c>
    </row>
    <row r="90" spans="1:3" ht="30">
      <c r="A90" s="809"/>
      <c r="B90" s="53" t="s">
        <v>506</v>
      </c>
      <c r="C90" s="54" t="s">
        <v>362</v>
      </c>
    </row>
    <row r="91" spans="1:3" ht="30">
      <c r="A91" s="809"/>
      <c r="B91" s="53" t="s">
        <v>507</v>
      </c>
      <c r="C91" s="54" t="s">
        <v>362</v>
      </c>
    </row>
    <row r="92" spans="1:3" ht="30">
      <c r="A92" s="809"/>
      <c r="B92" s="53" t="s">
        <v>508</v>
      </c>
      <c r="C92" s="54" t="s">
        <v>377</v>
      </c>
    </row>
    <row r="93" spans="1:3" ht="30">
      <c r="A93" s="809"/>
      <c r="B93" s="53" t="s">
        <v>509</v>
      </c>
      <c r="C93" s="54" t="s">
        <v>377</v>
      </c>
    </row>
    <row r="94" spans="1:3" ht="30">
      <c r="A94" s="809"/>
      <c r="B94" s="53" t="s">
        <v>510</v>
      </c>
      <c r="C94" s="54" t="s">
        <v>379</v>
      </c>
    </row>
    <row r="95" spans="1:3" ht="30">
      <c r="A95" s="810" t="s">
        <v>388</v>
      </c>
      <c r="B95" s="53" t="s">
        <v>511</v>
      </c>
      <c r="C95" s="54" t="s">
        <v>392</v>
      </c>
    </row>
    <row r="96" spans="1:3" ht="30">
      <c r="A96" s="810"/>
      <c r="B96" s="53" t="s">
        <v>512</v>
      </c>
      <c r="C96" s="54" t="s">
        <v>391</v>
      </c>
    </row>
    <row r="97" spans="1:3">
      <c r="A97" s="810"/>
      <c r="B97" s="53" t="s">
        <v>513</v>
      </c>
      <c r="C97" s="54" t="s">
        <v>391</v>
      </c>
    </row>
    <row r="98" spans="1:3">
      <c r="A98" s="810"/>
      <c r="B98" s="53" t="s">
        <v>514</v>
      </c>
      <c r="C98" s="54" t="s">
        <v>391</v>
      </c>
    </row>
    <row r="99" spans="1:3" ht="30">
      <c r="A99" s="810"/>
      <c r="B99" s="53" t="s">
        <v>515</v>
      </c>
      <c r="C99" s="54" t="s">
        <v>389</v>
      </c>
    </row>
    <row r="100" spans="1:3" ht="30">
      <c r="A100" s="810"/>
      <c r="B100" s="53" t="s">
        <v>516</v>
      </c>
      <c r="C100" s="55" t="s">
        <v>389</v>
      </c>
    </row>
    <row r="101" spans="1:3" ht="30">
      <c r="A101" s="810"/>
      <c r="B101" s="56" t="s">
        <v>517</v>
      </c>
      <c r="C101" s="57" t="s">
        <v>389</v>
      </c>
    </row>
    <row r="102" spans="1:3">
      <c r="A102" s="810"/>
      <c r="B102" s="56" t="s">
        <v>518</v>
      </c>
      <c r="C102" s="58" t="s">
        <v>394</v>
      </c>
    </row>
    <row r="103" spans="1:3">
      <c r="A103" s="810"/>
      <c r="B103" s="59" t="s">
        <v>519</v>
      </c>
      <c r="C103" s="56" t="s">
        <v>397</v>
      </c>
    </row>
    <row r="104" spans="1:3">
      <c r="A104" s="810"/>
      <c r="B104" s="56" t="s">
        <v>520</v>
      </c>
      <c r="C104" s="58" t="s">
        <v>521</v>
      </c>
    </row>
    <row r="105" spans="1:3" ht="30.75" thickBot="1">
      <c r="A105" s="811"/>
      <c r="B105" s="60" t="s">
        <v>522</v>
      </c>
      <c r="C105" s="61" t="s">
        <v>521</v>
      </c>
    </row>
  </sheetData>
  <mergeCells count="10">
    <mergeCell ref="A53:A60"/>
    <mergeCell ref="A61:A64"/>
    <mergeCell ref="A65:A94"/>
    <mergeCell ref="A95:A105"/>
    <mergeCell ref="A2:C2"/>
    <mergeCell ref="A3:C3"/>
    <mergeCell ref="A4:C4"/>
    <mergeCell ref="A8:A17"/>
    <mergeCell ref="A18:A42"/>
    <mergeCell ref="A43:A52"/>
  </mergeCells>
  <pageMargins left="0.7" right="0.7" top="0.75" bottom="0.75" header="0.3" footer="0.3"/>
  <pageSetup scale="30" orientation="portrait"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E125"/>
  <sheetViews>
    <sheetView workbookViewId="0">
      <selection activeCell="H25" sqref="H25"/>
    </sheetView>
  </sheetViews>
  <sheetFormatPr baseColWidth="10" defaultRowHeight="15"/>
  <cols>
    <col min="1" max="1" width="18.85546875" bestFit="1" customWidth="1"/>
    <col min="2" max="2" width="30.7109375" customWidth="1"/>
    <col min="3" max="3" width="11.28515625" customWidth="1"/>
    <col min="4" max="4" width="15.5703125" customWidth="1"/>
    <col min="5" max="5" width="45.5703125" customWidth="1"/>
  </cols>
  <sheetData>
    <row r="1" spans="1:5" ht="15.75" thickBot="1">
      <c r="A1" s="36" t="s">
        <v>561</v>
      </c>
      <c r="B1" s="37"/>
      <c r="C1" s="37"/>
      <c r="D1" s="37"/>
      <c r="E1" s="37"/>
    </row>
    <row r="2" spans="1:5">
      <c r="A2" s="820" t="s">
        <v>562</v>
      </c>
      <c r="B2" s="814" t="s">
        <v>563</v>
      </c>
      <c r="C2" s="814" t="s">
        <v>564</v>
      </c>
      <c r="D2" s="814" t="s">
        <v>565</v>
      </c>
      <c r="E2" s="814" t="s">
        <v>566</v>
      </c>
    </row>
    <row r="3" spans="1:5" ht="15.75" thickBot="1">
      <c r="A3" s="821"/>
      <c r="B3" s="815"/>
      <c r="C3" s="815"/>
      <c r="D3" s="815"/>
      <c r="E3" s="815"/>
    </row>
    <row r="4" spans="1:5">
      <c r="A4" s="818" t="s">
        <v>567</v>
      </c>
      <c r="B4" s="819" t="s">
        <v>568</v>
      </c>
      <c r="C4" s="38">
        <v>1</v>
      </c>
      <c r="D4" s="39" t="s">
        <v>569</v>
      </c>
      <c r="E4" s="39" t="s">
        <v>570</v>
      </c>
    </row>
    <row r="5" spans="1:5" ht="25.5">
      <c r="A5" s="816"/>
      <c r="B5" s="817"/>
      <c r="C5" s="40">
        <v>2</v>
      </c>
      <c r="D5" s="41" t="s">
        <v>571</v>
      </c>
      <c r="E5" s="41" t="s">
        <v>572</v>
      </c>
    </row>
    <row r="6" spans="1:5" ht="25.5">
      <c r="A6" s="816" t="s">
        <v>573</v>
      </c>
      <c r="B6" s="817" t="s">
        <v>574</v>
      </c>
      <c r="C6" s="40">
        <v>3</v>
      </c>
      <c r="D6" s="41" t="s">
        <v>575</v>
      </c>
      <c r="E6" s="41" t="s">
        <v>576</v>
      </c>
    </row>
    <row r="7" spans="1:5">
      <c r="A7" s="816"/>
      <c r="B7" s="817"/>
      <c r="C7" s="40">
        <v>4</v>
      </c>
      <c r="D7" s="41" t="s">
        <v>577</v>
      </c>
      <c r="E7" s="41" t="s">
        <v>578</v>
      </c>
    </row>
    <row r="8" spans="1:5">
      <c r="A8" s="816"/>
      <c r="B8" s="817"/>
      <c r="C8" s="40">
        <v>5</v>
      </c>
      <c r="D8" s="41" t="s">
        <v>579</v>
      </c>
      <c r="E8" s="41" t="s">
        <v>580</v>
      </c>
    </row>
    <row r="9" spans="1:5">
      <c r="A9" s="816"/>
      <c r="B9" s="817"/>
      <c r="C9" s="40">
        <v>6</v>
      </c>
      <c r="D9" s="41" t="s">
        <v>581</v>
      </c>
      <c r="E9" s="41" t="s">
        <v>582</v>
      </c>
    </row>
    <row r="10" spans="1:5">
      <c r="A10" s="816"/>
      <c r="B10" s="817"/>
      <c r="C10" s="40">
        <v>7</v>
      </c>
      <c r="D10" s="41" t="s">
        <v>583</v>
      </c>
      <c r="E10" s="41" t="s">
        <v>584</v>
      </c>
    </row>
    <row r="11" spans="1:5">
      <c r="A11" s="816"/>
      <c r="B11" s="817" t="s">
        <v>585</v>
      </c>
      <c r="C11" s="40">
        <v>8</v>
      </c>
      <c r="D11" s="41" t="s">
        <v>586</v>
      </c>
      <c r="E11" s="41" t="s">
        <v>587</v>
      </c>
    </row>
    <row r="12" spans="1:5">
      <c r="A12" s="816"/>
      <c r="B12" s="817"/>
      <c r="C12" s="40">
        <v>9</v>
      </c>
      <c r="D12" s="41" t="s">
        <v>588</v>
      </c>
      <c r="E12" s="41" t="s">
        <v>589</v>
      </c>
    </row>
    <row r="13" spans="1:5">
      <c r="A13" s="816" t="s">
        <v>590</v>
      </c>
      <c r="B13" s="817" t="s">
        <v>591</v>
      </c>
      <c r="C13" s="40">
        <v>10</v>
      </c>
      <c r="D13" s="41" t="s">
        <v>592</v>
      </c>
      <c r="E13" s="41" t="s">
        <v>593</v>
      </c>
    </row>
    <row r="14" spans="1:5">
      <c r="A14" s="816"/>
      <c r="B14" s="817"/>
      <c r="C14" s="40">
        <v>11</v>
      </c>
      <c r="D14" s="41" t="s">
        <v>594</v>
      </c>
      <c r="E14" s="41" t="s">
        <v>595</v>
      </c>
    </row>
    <row r="15" spans="1:5">
      <c r="A15" s="816"/>
      <c r="B15" s="817" t="s">
        <v>596</v>
      </c>
      <c r="C15" s="40">
        <v>12</v>
      </c>
      <c r="D15" s="41" t="s">
        <v>597</v>
      </c>
      <c r="E15" s="41" t="s">
        <v>598</v>
      </c>
    </row>
    <row r="16" spans="1:5" ht="25.5">
      <c r="A16" s="816"/>
      <c r="B16" s="817"/>
      <c r="C16" s="40">
        <v>13</v>
      </c>
      <c r="D16" s="41" t="s">
        <v>599</v>
      </c>
      <c r="E16" s="41" t="s">
        <v>600</v>
      </c>
    </row>
    <row r="17" spans="1:5">
      <c r="A17" s="816"/>
      <c r="B17" s="817"/>
      <c r="C17" s="40">
        <v>14</v>
      </c>
      <c r="D17" s="41" t="s">
        <v>601</v>
      </c>
      <c r="E17" s="41" t="s">
        <v>602</v>
      </c>
    </row>
    <row r="18" spans="1:5" ht="25.5">
      <c r="A18" s="816"/>
      <c r="B18" s="42" t="s">
        <v>603</v>
      </c>
      <c r="C18" s="40">
        <v>15</v>
      </c>
      <c r="D18" s="41" t="s">
        <v>604</v>
      </c>
      <c r="E18" s="41" t="s">
        <v>605</v>
      </c>
    </row>
    <row r="19" spans="1:5">
      <c r="A19" s="816" t="s">
        <v>606</v>
      </c>
      <c r="B19" s="817" t="s">
        <v>607</v>
      </c>
      <c r="C19" s="40">
        <v>16</v>
      </c>
      <c r="D19" s="41" t="s">
        <v>608</v>
      </c>
      <c r="E19" s="41" t="s">
        <v>609</v>
      </c>
    </row>
    <row r="20" spans="1:5">
      <c r="A20" s="816"/>
      <c r="B20" s="817"/>
      <c r="C20" s="40">
        <v>17</v>
      </c>
      <c r="D20" s="41" t="s">
        <v>610</v>
      </c>
      <c r="E20" s="41" t="s">
        <v>611</v>
      </c>
    </row>
    <row r="21" spans="1:5">
      <c r="A21" s="816"/>
      <c r="B21" s="817"/>
      <c r="C21" s="40">
        <v>18</v>
      </c>
      <c r="D21" s="41" t="s">
        <v>612</v>
      </c>
      <c r="E21" s="41" t="s">
        <v>613</v>
      </c>
    </row>
    <row r="22" spans="1:5">
      <c r="A22" s="816"/>
      <c r="B22" s="817"/>
      <c r="C22" s="40">
        <v>19</v>
      </c>
      <c r="D22" s="41" t="s">
        <v>614</v>
      </c>
      <c r="E22" s="41" t="s">
        <v>615</v>
      </c>
    </row>
    <row r="23" spans="1:5">
      <c r="A23" s="816"/>
      <c r="B23" s="817" t="s">
        <v>616</v>
      </c>
      <c r="C23" s="40">
        <v>20</v>
      </c>
      <c r="D23" s="41" t="s">
        <v>617</v>
      </c>
      <c r="E23" s="41" t="s">
        <v>618</v>
      </c>
    </row>
    <row r="24" spans="1:5">
      <c r="A24" s="816"/>
      <c r="B24" s="817"/>
      <c r="C24" s="40">
        <v>21</v>
      </c>
      <c r="D24" s="41" t="s">
        <v>619</v>
      </c>
      <c r="E24" s="41" t="s">
        <v>620</v>
      </c>
    </row>
    <row r="25" spans="1:5">
      <c r="A25" s="816"/>
      <c r="B25" s="817"/>
      <c r="C25" s="40">
        <v>22</v>
      </c>
      <c r="D25" s="41" t="s">
        <v>621</v>
      </c>
      <c r="E25" s="41" t="s">
        <v>622</v>
      </c>
    </row>
    <row r="26" spans="1:5">
      <c r="A26" s="816"/>
      <c r="B26" s="817" t="s">
        <v>623</v>
      </c>
      <c r="C26" s="40">
        <v>23</v>
      </c>
      <c r="D26" s="41" t="s">
        <v>624</v>
      </c>
      <c r="E26" s="41" t="s">
        <v>625</v>
      </c>
    </row>
    <row r="27" spans="1:5">
      <c r="A27" s="816"/>
      <c r="B27" s="817"/>
      <c r="C27" s="40">
        <v>24</v>
      </c>
      <c r="D27" s="41" t="s">
        <v>626</v>
      </c>
      <c r="E27" s="41" t="s">
        <v>627</v>
      </c>
    </row>
    <row r="28" spans="1:5">
      <c r="A28" s="816"/>
      <c r="B28" s="817"/>
      <c r="C28" s="40">
        <v>25</v>
      </c>
      <c r="D28" s="41" t="s">
        <v>628</v>
      </c>
      <c r="E28" s="41" t="s">
        <v>629</v>
      </c>
    </row>
    <row r="29" spans="1:5">
      <c r="A29" s="816" t="s">
        <v>630</v>
      </c>
      <c r="B29" s="817" t="s">
        <v>631</v>
      </c>
      <c r="C29" s="40">
        <v>26</v>
      </c>
      <c r="D29" s="41" t="s">
        <v>632</v>
      </c>
      <c r="E29" s="41" t="s">
        <v>633</v>
      </c>
    </row>
    <row r="30" spans="1:5">
      <c r="A30" s="816"/>
      <c r="B30" s="817"/>
      <c r="C30" s="40">
        <v>27</v>
      </c>
      <c r="D30" s="41" t="s">
        <v>634</v>
      </c>
      <c r="E30" s="41" t="s">
        <v>635</v>
      </c>
    </row>
    <row r="31" spans="1:5">
      <c r="A31" s="816"/>
      <c r="B31" s="817" t="s">
        <v>636</v>
      </c>
      <c r="C31" s="40">
        <v>28</v>
      </c>
      <c r="D31" s="41" t="s">
        <v>637</v>
      </c>
      <c r="E31" s="41" t="s">
        <v>638</v>
      </c>
    </row>
    <row r="32" spans="1:5">
      <c r="A32" s="816"/>
      <c r="B32" s="817"/>
      <c r="C32" s="40">
        <v>29</v>
      </c>
      <c r="D32" s="41" t="s">
        <v>639</v>
      </c>
      <c r="E32" s="41" t="s">
        <v>640</v>
      </c>
    </row>
    <row r="33" spans="1:5">
      <c r="A33" s="816"/>
      <c r="B33" s="817"/>
      <c r="C33" s="40">
        <v>30</v>
      </c>
      <c r="D33" s="41" t="s">
        <v>641</v>
      </c>
      <c r="E33" s="41" t="s">
        <v>642</v>
      </c>
    </row>
    <row r="34" spans="1:5" ht="25.5">
      <c r="A34" s="816"/>
      <c r="B34" s="817"/>
      <c r="C34" s="40">
        <v>31</v>
      </c>
      <c r="D34" s="41" t="s">
        <v>643</v>
      </c>
      <c r="E34" s="41" t="s">
        <v>644</v>
      </c>
    </row>
    <row r="35" spans="1:5">
      <c r="A35" s="816"/>
      <c r="B35" s="817"/>
      <c r="C35" s="40">
        <v>32</v>
      </c>
      <c r="D35" s="41" t="s">
        <v>645</v>
      </c>
      <c r="E35" s="41" t="s">
        <v>646</v>
      </c>
    </row>
    <row r="36" spans="1:5">
      <c r="A36" s="816"/>
      <c r="B36" s="817"/>
      <c r="C36" s="40">
        <v>33</v>
      </c>
      <c r="D36" s="41" t="s">
        <v>647</v>
      </c>
      <c r="E36" s="41" t="s">
        <v>648</v>
      </c>
    </row>
    <row r="37" spans="1:5" ht="25.5">
      <c r="A37" s="816"/>
      <c r="B37" s="42" t="s">
        <v>649</v>
      </c>
      <c r="C37" s="40">
        <v>34</v>
      </c>
      <c r="D37" s="41" t="s">
        <v>650</v>
      </c>
      <c r="E37" s="41" t="s">
        <v>651</v>
      </c>
    </row>
    <row r="38" spans="1:5">
      <c r="A38" s="816"/>
      <c r="B38" s="817" t="s">
        <v>652</v>
      </c>
      <c r="C38" s="40">
        <v>35</v>
      </c>
      <c r="D38" s="41" t="s">
        <v>653</v>
      </c>
      <c r="E38" s="41" t="s">
        <v>654</v>
      </c>
    </row>
    <row r="39" spans="1:5">
      <c r="A39" s="816"/>
      <c r="B39" s="817"/>
      <c r="C39" s="40">
        <v>36</v>
      </c>
      <c r="D39" s="41" t="s">
        <v>655</v>
      </c>
      <c r="E39" s="41" t="s">
        <v>656</v>
      </c>
    </row>
    <row r="40" spans="1:5">
      <c r="A40" s="816"/>
      <c r="B40" s="817"/>
      <c r="C40" s="40">
        <v>37</v>
      </c>
      <c r="D40" s="41" t="s">
        <v>657</v>
      </c>
      <c r="E40" s="41" t="s">
        <v>658</v>
      </c>
    </row>
    <row r="41" spans="1:5">
      <c r="A41" s="816"/>
      <c r="B41" s="817"/>
      <c r="C41" s="40">
        <v>38</v>
      </c>
      <c r="D41" s="41" t="s">
        <v>659</v>
      </c>
      <c r="E41" s="41" t="s">
        <v>660</v>
      </c>
    </row>
    <row r="42" spans="1:5">
      <c r="A42" s="816"/>
      <c r="B42" s="817"/>
      <c r="C42" s="40">
        <v>39</v>
      </c>
      <c r="D42" s="41" t="s">
        <v>661</v>
      </c>
      <c r="E42" s="41" t="s">
        <v>662</v>
      </c>
    </row>
    <row r="43" spans="1:5">
      <c r="A43" s="816" t="s">
        <v>663</v>
      </c>
      <c r="B43" s="817" t="s">
        <v>664</v>
      </c>
      <c r="C43" s="40">
        <v>40</v>
      </c>
      <c r="D43" s="41" t="s">
        <v>665</v>
      </c>
      <c r="E43" s="41" t="s">
        <v>666</v>
      </c>
    </row>
    <row r="44" spans="1:5">
      <c r="A44" s="816"/>
      <c r="B44" s="817"/>
      <c r="C44" s="40">
        <v>41</v>
      </c>
      <c r="D44" s="41" t="s">
        <v>667</v>
      </c>
      <c r="E44" s="41" t="s">
        <v>668</v>
      </c>
    </row>
    <row r="45" spans="1:5">
      <c r="A45" s="816" t="s">
        <v>669</v>
      </c>
      <c r="B45" s="817" t="s">
        <v>670</v>
      </c>
      <c r="C45" s="40">
        <v>42</v>
      </c>
      <c r="D45" s="41" t="s">
        <v>671</v>
      </c>
      <c r="E45" s="41" t="s">
        <v>672</v>
      </c>
    </row>
    <row r="46" spans="1:5">
      <c r="A46" s="816"/>
      <c r="B46" s="817"/>
      <c r="C46" s="40">
        <v>43</v>
      </c>
      <c r="D46" s="41" t="s">
        <v>673</v>
      </c>
      <c r="E46" s="41" t="s">
        <v>674</v>
      </c>
    </row>
    <row r="47" spans="1:5">
      <c r="A47" s="816"/>
      <c r="B47" s="817"/>
      <c r="C47" s="40">
        <v>44</v>
      </c>
      <c r="D47" s="41" t="s">
        <v>675</v>
      </c>
      <c r="E47" s="41" t="s">
        <v>676</v>
      </c>
    </row>
    <row r="48" spans="1:5">
      <c r="A48" s="816"/>
      <c r="B48" s="817"/>
      <c r="C48" s="40">
        <v>45</v>
      </c>
      <c r="D48" s="41" t="s">
        <v>677</v>
      </c>
      <c r="E48" s="41" t="s">
        <v>678</v>
      </c>
    </row>
    <row r="49" spans="1:5">
      <c r="A49" s="816"/>
      <c r="B49" s="817"/>
      <c r="C49" s="40">
        <v>46</v>
      </c>
      <c r="D49" s="41" t="s">
        <v>679</v>
      </c>
      <c r="E49" s="41" t="s">
        <v>680</v>
      </c>
    </row>
    <row r="50" spans="1:5">
      <c r="A50" s="816"/>
      <c r="B50" s="817"/>
      <c r="C50" s="40">
        <v>47</v>
      </c>
      <c r="D50" s="41" t="s">
        <v>681</v>
      </c>
      <c r="E50" s="41" t="s">
        <v>682</v>
      </c>
    </row>
    <row r="51" spans="1:5">
      <c r="A51" s="816"/>
      <c r="B51" s="817" t="s">
        <v>683</v>
      </c>
      <c r="C51" s="40">
        <v>48</v>
      </c>
      <c r="D51" s="41" t="s">
        <v>684</v>
      </c>
      <c r="E51" s="41" t="s">
        <v>685</v>
      </c>
    </row>
    <row r="52" spans="1:5">
      <c r="A52" s="816"/>
      <c r="B52" s="817"/>
      <c r="C52" s="40">
        <v>49</v>
      </c>
      <c r="D52" s="41" t="s">
        <v>686</v>
      </c>
      <c r="E52" s="41" t="s">
        <v>687</v>
      </c>
    </row>
    <row r="53" spans="1:5">
      <c r="A53" s="816"/>
      <c r="B53" s="817"/>
      <c r="C53" s="40">
        <v>50</v>
      </c>
      <c r="D53" s="41" t="s">
        <v>688</v>
      </c>
      <c r="E53" s="41" t="s">
        <v>689</v>
      </c>
    </row>
    <row r="54" spans="1:5">
      <c r="A54" s="816"/>
      <c r="B54" s="817"/>
      <c r="C54" s="40">
        <v>51</v>
      </c>
      <c r="D54" s="41" t="s">
        <v>690</v>
      </c>
      <c r="E54" s="41" t="s">
        <v>691</v>
      </c>
    </row>
    <row r="55" spans="1:5">
      <c r="A55" s="816"/>
      <c r="B55" s="817"/>
      <c r="C55" s="40">
        <v>52</v>
      </c>
      <c r="D55" s="41" t="s">
        <v>692</v>
      </c>
      <c r="E55" s="41" t="s">
        <v>693</v>
      </c>
    </row>
    <row r="56" spans="1:5" ht="25.5">
      <c r="A56" s="816"/>
      <c r="B56" s="817"/>
      <c r="C56" s="40">
        <v>53</v>
      </c>
      <c r="D56" s="41" t="s">
        <v>694</v>
      </c>
      <c r="E56" s="41" t="s">
        <v>695</v>
      </c>
    </row>
    <row r="57" spans="1:5">
      <c r="A57" s="816"/>
      <c r="B57" s="817"/>
      <c r="C57" s="40">
        <v>54</v>
      </c>
      <c r="D57" s="41" t="s">
        <v>696</v>
      </c>
      <c r="E57" s="41" t="s">
        <v>697</v>
      </c>
    </row>
    <row r="58" spans="1:5">
      <c r="A58" s="816"/>
      <c r="B58" s="817"/>
      <c r="C58" s="40">
        <v>55</v>
      </c>
      <c r="D58" s="41" t="s">
        <v>698</v>
      </c>
      <c r="E58" s="41" t="s">
        <v>699</v>
      </c>
    </row>
    <row r="59" spans="1:5">
      <c r="A59" s="816"/>
      <c r="B59" s="817"/>
      <c r="C59" s="40">
        <v>56</v>
      </c>
      <c r="D59" s="41" t="s">
        <v>700</v>
      </c>
      <c r="E59" s="41" t="s">
        <v>701</v>
      </c>
    </row>
    <row r="60" spans="1:5">
      <c r="A60" s="816" t="s">
        <v>702</v>
      </c>
      <c r="B60" s="817" t="s">
        <v>703</v>
      </c>
      <c r="C60" s="40">
        <v>57</v>
      </c>
      <c r="D60" s="41" t="s">
        <v>704</v>
      </c>
      <c r="E60" s="41" t="s">
        <v>705</v>
      </c>
    </row>
    <row r="61" spans="1:5">
      <c r="A61" s="816"/>
      <c r="B61" s="817"/>
      <c r="C61" s="40">
        <v>58</v>
      </c>
      <c r="D61" s="41" t="s">
        <v>706</v>
      </c>
      <c r="E61" s="41" t="s">
        <v>707</v>
      </c>
    </row>
    <row r="62" spans="1:5">
      <c r="A62" s="816"/>
      <c r="B62" s="817"/>
      <c r="C62" s="40">
        <v>59</v>
      </c>
      <c r="D62" s="41" t="s">
        <v>708</v>
      </c>
      <c r="E62" s="41" t="s">
        <v>709</v>
      </c>
    </row>
    <row r="63" spans="1:5" ht="25.5">
      <c r="A63" s="816"/>
      <c r="B63" s="817"/>
      <c r="C63" s="40">
        <v>60</v>
      </c>
      <c r="D63" s="41" t="s">
        <v>710</v>
      </c>
      <c r="E63" s="41" t="s">
        <v>711</v>
      </c>
    </row>
    <row r="64" spans="1:5" ht="25.5">
      <c r="A64" s="816"/>
      <c r="B64" s="42" t="s">
        <v>712</v>
      </c>
      <c r="C64" s="40">
        <v>61</v>
      </c>
      <c r="D64" s="41" t="s">
        <v>713</v>
      </c>
      <c r="E64" s="41" t="s">
        <v>714</v>
      </c>
    </row>
    <row r="65" spans="1:5">
      <c r="A65" s="816"/>
      <c r="B65" s="42" t="s">
        <v>715</v>
      </c>
      <c r="C65" s="40">
        <v>62</v>
      </c>
      <c r="D65" s="41" t="s">
        <v>716</v>
      </c>
      <c r="E65" s="41" t="s">
        <v>717</v>
      </c>
    </row>
    <row r="66" spans="1:5">
      <c r="A66" s="816"/>
      <c r="B66" s="817" t="s">
        <v>718</v>
      </c>
      <c r="C66" s="40">
        <v>63</v>
      </c>
      <c r="D66" s="41" t="s">
        <v>719</v>
      </c>
      <c r="E66" s="41" t="s">
        <v>720</v>
      </c>
    </row>
    <row r="67" spans="1:5">
      <c r="A67" s="816"/>
      <c r="B67" s="817"/>
      <c r="C67" s="40">
        <v>64</v>
      </c>
      <c r="D67" s="41" t="s">
        <v>721</v>
      </c>
      <c r="E67" s="41" t="s">
        <v>722</v>
      </c>
    </row>
    <row r="68" spans="1:5">
      <c r="A68" s="816"/>
      <c r="B68" s="817"/>
      <c r="C68" s="40">
        <v>65</v>
      </c>
      <c r="D68" s="41" t="s">
        <v>723</v>
      </c>
      <c r="E68" s="41" t="s">
        <v>724</v>
      </c>
    </row>
    <row r="69" spans="1:5">
      <c r="A69" s="816"/>
      <c r="B69" s="817"/>
      <c r="C69" s="40">
        <v>66</v>
      </c>
      <c r="D69" s="41" t="s">
        <v>725</v>
      </c>
      <c r="E69" s="41" t="s">
        <v>726</v>
      </c>
    </row>
    <row r="70" spans="1:5" ht="25.5">
      <c r="A70" s="816"/>
      <c r="B70" s="42" t="s">
        <v>727</v>
      </c>
      <c r="C70" s="40">
        <v>67</v>
      </c>
      <c r="D70" s="41" t="s">
        <v>728</v>
      </c>
      <c r="E70" s="41" t="s">
        <v>729</v>
      </c>
    </row>
    <row r="71" spans="1:5">
      <c r="A71" s="816"/>
      <c r="B71" s="817" t="s">
        <v>730</v>
      </c>
      <c r="C71" s="40">
        <v>68</v>
      </c>
      <c r="D71" s="41" t="s">
        <v>731</v>
      </c>
      <c r="E71" s="41" t="s">
        <v>732</v>
      </c>
    </row>
    <row r="72" spans="1:5">
      <c r="A72" s="816"/>
      <c r="B72" s="817"/>
      <c r="C72" s="40">
        <v>69</v>
      </c>
      <c r="D72" s="41" t="s">
        <v>733</v>
      </c>
      <c r="E72" s="41" t="s">
        <v>734</v>
      </c>
    </row>
    <row r="73" spans="1:5" ht="38.25">
      <c r="A73" s="816"/>
      <c r="B73" s="42" t="s">
        <v>735</v>
      </c>
      <c r="C73" s="40">
        <v>70</v>
      </c>
      <c r="D73" s="41" t="s">
        <v>736</v>
      </c>
      <c r="E73" s="41" t="s">
        <v>737</v>
      </c>
    </row>
    <row r="74" spans="1:5">
      <c r="A74" s="816" t="s">
        <v>738</v>
      </c>
      <c r="B74" s="817" t="s">
        <v>739</v>
      </c>
      <c r="C74" s="40">
        <v>71</v>
      </c>
      <c r="D74" s="41" t="s">
        <v>740</v>
      </c>
      <c r="E74" s="41" t="s">
        <v>741</v>
      </c>
    </row>
    <row r="75" spans="1:5">
      <c r="A75" s="816"/>
      <c r="B75" s="817"/>
      <c r="C75" s="40">
        <v>72</v>
      </c>
      <c r="D75" s="41" t="s">
        <v>742</v>
      </c>
      <c r="E75" s="41" t="s">
        <v>743</v>
      </c>
    </row>
    <row r="76" spans="1:5">
      <c r="A76" s="816"/>
      <c r="B76" s="817"/>
      <c r="C76" s="40">
        <v>73</v>
      </c>
      <c r="D76" s="41" t="s">
        <v>744</v>
      </c>
      <c r="E76" s="41" t="s">
        <v>745</v>
      </c>
    </row>
    <row r="77" spans="1:5" ht="25.5">
      <c r="A77" s="816"/>
      <c r="B77" s="817" t="s">
        <v>746</v>
      </c>
      <c r="C77" s="40">
        <v>74</v>
      </c>
      <c r="D77" s="41" t="s">
        <v>747</v>
      </c>
      <c r="E77" s="41" t="s">
        <v>748</v>
      </c>
    </row>
    <row r="78" spans="1:5">
      <c r="A78" s="816"/>
      <c r="B78" s="817"/>
      <c r="C78" s="40">
        <v>75</v>
      </c>
      <c r="D78" s="41" t="s">
        <v>749</v>
      </c>
      <c r="E78" s="41" t="s">
        <v>750</v>
      </c>
    </row>
    <row r="79" spans="1:5">
      <c r="A79" s="816"/>
      <c r="B79" s="817"/>
      <c r="C79" s="40">
        <v>76</v>
      </c>
      <c r="D79" s="41" t="s">
        <v>751</v>
      </c>
      <c r="E79" s="41" t="s">
        <v>752</v>
      </c>
    </row>
    <row r="80" spans="1:5">
      <c r="A80" s="816"/>
      <c r="B80" s="817"/>
      <c r="C80" s="40">
        <v>77</v>
      </c>
      <c r="D80" s="41" t="s">
        <v>753</v>
      </c>
      <c r="E80" s="41" t="s">
        <v>754</v>
      </c>
    </row>
    <row r="81" spans="1:5" ht="25.5">
      <c r="A81" s="816" t="s">
        <v>755</v>
      </c>
      <c r="B81" s="817" t="s">
        <v>756</v>
      </c>
      <c r="C81" s="40">
        <v>78</v>
      </c>
      <c r="D81" s="41" t="s">
        <v>757</v>
      </c>
      <c r="E81" s="41" t="s">
        <v>758</v>
      </c>
    </row>
    <row r="82" spans="1:5" ht="25.5">
      <c r="A82" s="816"/>
      <c r="B82" s="817"/>
      <c r="C82" s="40">
        <v>79</v>
      </c>
      <c r="D82" s="41" t="s">
        <v>759</v>
      </c>
      <c r="E82" s="41" t="s">
        <v>760</v>
      </c>
    </row>
    <row r="83" spans="1:5" ht="25.5">
      <c r="A83" s="816"/>
      <c r="B83" s="817"/>
      <c r="C83" s="40">
        <v>80</v>
      </c>
      <c r="D83" s="41" t="s">
        <v>761</v>
      </c>
      <c r="E83" s="41" t="s">
        <v>762</v>
      </c>
    </row>
    <row r="84" spans="1:5">
      <c r="A84" s="816"/>
      <c r="B84" s="817" t="s">
        <v>763</v>
      </c>
      <c r="C84" s="40">
        <v>81</v>
      </c>
      <c r="D84" s="41" t="s">
        <v>764</v>
      </c>
      <c r="E84" s="41" t="s">
        <v>765</v>
      </c>
    </row>
    <row r="85" spans="1:5">
      <c r="A85" s="816"/>
      <c r="B85" s="817"/>
      <c r="C85" s="40">
        <v>82</v>
      </c>
      <c r="D85" s="41" t="s">
        <v>766</v>
      </c>
      <c r="E85" s="41" t="s">
        <v>767</v>
      </c>
    </row>
    <row r="86" spans="1:5" ht="25.5">
      <c r="A86" s="816"/>
      <c r="B86" s="817"/>
      <c r="C86" s="40">
        <v>83</v>
      </c>
      <c r="D86" s="41" t="s">
        <v>768</v>
      </c>
      <c r="E86" s="41" t="s">
        <v>769</v>
      </c>
    </row>
    <row r="87" spans="1:5" ht="25.5">
      <c r="A87" s="816"/>
      <c r="B87" s="817"/>
      <c r="C87" s="40">
        <v>84</v>
      </c>
      <c r="D87" s="41" t="s">
        <v>770</v>
      </c>
      <c r="E87" s="41" t="s">
        <v>771</v>
      </c>
    </row>
    <row r="88" spans="1:5">
      <c r="A88" s="816"/>
      <c r="B88" s="817"/>
      <c r="C88" s="40">
        <v>85</v>
      </c>
      <c r="D88" s="41" t="s">
        <v>772</v>
      </c>
      <c r="E88" s="41" t="s">
        <v>773</v>
      </c>
    </row>
    <row r="89" spans="1:5">
      <c r="A89" s="816"/>
      <c r="B89" s="817"/>
      <c r="C89" s="40">
        <v>86</v>
      </c>
      <c r="D89" s="41" t="s">
        <v>774</v>
      </c>
      <c r="E89" s="41" t="s">
        <v>775</v>
      </c>
    </row>
    <row r="90" spans="1:5">
      <c r="A90" s="816"/>
      <c r="B90" s="817"/>
      <c r="C90" s="40">
        <v>87</v>
      </c>
      <c r="D90" s="41" t="s">
        <v>776</v>
      </c>
      <c r="E90" s="41" t="s">
        <v>777</v>
      </c>
    </row>
    <row r="91" spans="1:5">
      <c r="A91" s="816"/>
      <c r="B91" s="817"/>
      <c r="C91" s="40">
        <v>88</v>
      </c>
      <c r="D91" s="41" t="s">
        <v>778</v>
      </c>
      <c r="E91" s="41" t="s">
        <v>779</v>
      </c>
    </row>
    <row r="92" spans="1:5">
      <c r="A92" s="816"/>
      <c r="B92" s="817"/>
      <c r="C92" s="40">
        <v>89</v>
      </c>
      <c r="D92" s="41" t="s">
        <v>780</v>
      </c>
      <c r="E92" s="41" t="s">
        <v>781</v>
      </c>
    </row>
    <row r="93" spans="1:5">
      <c r="A93" s="816"/>
      <c r="B93" s="42" t="s">
        <v>782</v>
      </c>
      <c r="C93" s="40">
        <v>90</v>
      </c>
      <c r="D93" s="41" t="s">
        <v>783</v>
      </c>
      <c r="E93" s="41" t="s">
        <v>784</v>
      </c>
    </row>
    <row r="94" spans="1:5" ht="25.5">
      <c r="A94" s="816" t="s">
        <v>785</v>
      </c>
      <c r="B94" s="817" t="s">
        <v>786</v>
      </c>
      <c r="C94" s="40">
        <v>91</v>
      </c>
      <c r="D94" s="41" t="s">
        <v>787</v>
      </c>
      <c r="E94" s="41" t="s">
        <v>788</v>
      </c>
    </row>
    <row r="95" spans="1:5" ht="25.5">
      <c r="A95" s="816"/>
      <c r="B95" s="817"/>
      <c r="C95" s="40">
        <v>92</v>
      </c>
      <c r="D95" s="41" t="s">
        <v>789</v>
      </c>
      <c r="E95" s="41" t="s">
        <v>790</v>
      </c>
    </row>
    <row r="96" spans="1:5" ht="25.5">
      <c r="A96" s="816"/>
      <c r="B96" s="817"/>
      <c r="C96" s="40">
        <v>93</v>
      </c>
      <c r="D96" s="41" t="s">
        <v>791</v>
      </c>
      <c r="E96" s="41" t="s">
        <v>792</v>
      </c>
    </row>
    <row r="97" spans="1:5" ht="25.5">
      <c r="A97" s="816"/>
      <c r="B97" s="817" t="s">
        <v>793</v>
      </c>
      <c r="C97" s="40">
        <v>94</v>
      </c>
      <c r="D97" s="41" t="s">
        <v>794</v>
      </c>
      <c r="E97" s="43" t="s">
        <v>795</v>
      </c>
    </row>
    <row r="98" spans="1:5">
      <c r="A98" s="816"/>
      <c r="B98" s="817"/>
      <c r="C98" s="40">
        <v>95</v>
      </c>
      <c r="D98" s="41" t="s">
        <v>796</v>
      </c>
      <c r="E98" s="41" t="s">
        <v>797</v>
      </c>
    </row>
    <row r="99" spans="1:5" ht="25.5">
      <c r="A99" s="816" t="s">
        <v>798</v>
      </c>
      <c r="B99" s="817" t="s">
        <v>799</v>
      </c>
      <c r="C99" s="40">
        <v>96</v>
      </c>
      <c r="D99" s="41" t="s">
        <v>800</v>
      </c>
      <c r="E99" s="41" t="s">
        <v>801</v>
      </c>
    </row>
    <row r="100" spans="1:5">
      <c r="A100" s="816"/>
      <c r="B100" s="817"/>
      <c r="C100" s="40">
        <v>97</v>
      </c>
      <c r="D100" s="41" t="s">
        <v>802</v>
      </c>
      <c r="E100" s="41" t="s">
        <v>803</v>
      </c>
    </row>
    <row r="101" spans="1:5">
      <c r="A101" s="816"/>
      <c r="B101" s="817"/>
      <c r="C101" s="40">
        <v>98</v>
      </c>
      <c r="D101" s="41" t="s">
        <v>804</v>
      </c>
      <c r="E101" s="41" t="s">
        <v>805</v>
      </c>
    </row>
    <row r="102" spans="1:5" ht="25.5">
      <c r="A102" s="816"/>
      <c r="B102" s="817"/>
      <c r="C102" s="40">
        <v>99</v>
      </c>
      <c r="D102" s="41" t="s">
        <v>806</v>
      </c>
      <c r="E102" s="41" t="s">
        <v>807</v>
      </c>
    </row>
    <row r="103" spans="1:5">
      <c r="A103" s="816"/>
      <c r="B103" s="817"/>
      <c r="C103" s="40">
        <v>100</v>
      </c>
      <c r="D103" s="41" t="s">
        <v>808</v>
      </c>
      <c r="E103" s="41" t="s">
        <v>809</v>
      </c>
    </row>
    <row r="104" spans="1:5" ht="25.5">
      <c r="A104" s="816"/>
      <c r="B104" s="817"/>
      <c r="C104" s="40">
        <v>101</v>
      </c>
      <c r="D104" s="41" t="s">
        <v>810</v>
      </c>
      <c r="E104" s="41" t="s">
        <v>811</v>
      </c>
    </row>
    <row r="105" spans="1:5">
      <c r="A105" s="816"/>
      <c r="B105" s="817"/>
      <c r="C105" s="40">
        <v>102</v>
      </c>
      <c r="D105" s="41" t="s">
        <v>812</v>
      </c>
      <c r="E105" s="41" t="s">
        <v>813</v>
      </c>
    </row>
    <row r="106" spans="1:5" ht="25.5">
      <c r="A106" s="816" t="s">
        <v>814</v>
      </c>
      <c r="B106" s="817" t="s">
        <v>815</v>
      </c>
      <c r="C106" s="40">
        <v>103</v>
      </c>
      <c r="D106" s="41" t="s">
        <v>816</v>
      </c>
      <c r="E106" s="41" t="s">
        <v>817</v>
      </c>
    </row>
    <row r="107" spans="1:5" ht="25.5">
      <c r="A107" s="816"/>
      <c r="B107" s="817"/>
      <c r="C107" s="40">
        <v>104</v>
      </c>
      <c r="D107" s="41" t="s">
        <v>818</v>
      </c>
      <c r="E107" s="41" t="s">
        <v>819</v>
      </c>
    </row>
    <row r="108" spans="1:5" ht="25.5">
      <c r="A108" s="816"/>
      <c r="B108" s="817"/>
      <c r="C108" s="40">
        <v>105</v>
      </c>
      <c r="D108" s="41" t="s">
        <v>820</v>
      </c>
      <c r="E108" s="41" t="s">
        <v>821</v>
      </c>
    </row>
    <row r="109" spans="1:5" ht="25.5">
      <c r="A109" s="816"/>
      <c r="B109" s="42" t="s">
        <v>822</v>
      </c>
      <c r="C109" s="40">
        <v>106</v>
      </c>
      <c r="D109" s="41" t="s">
        <v>823</v>
      </c>
      <c r="E109" s="41" t="s">
        <v>824</v>
      </c>
    </row>
    <row r="110" spans="1:5" ht="25.5">
      <c r="A110" s="816" t="s">
        <v>825</v>
      </c>
      <c r="B110" s="817" t="s">
        <v>826</v>
      </c>
      <c r="C110" s="40">
        <v>107</v>
      </c>
      <c r="D110" s="41" t="s">
        <v>827</v>
      </c>
      <c r="E110" s="41" t="s">
        <v>828</v>
      </c>
    </row>
    <row r="111" spans="1:5">
      <c r="A111" s="816"/>
      <c r="B111" s="817"/>
      <c r="C111" s="40">
        <v>108</v>
      </c>
      <c r="D111" s="41" t="s">
        <v>829</v>
      </c>
      <c r="E111" s="41" t="s">
        <v>830</v>
      </c>
    </row>
    <row r="112" spans="1:5">
      <c r="A112" s="816"/>
      <c r="B112" s="817"/>
      <c r="C112" s="40">
        <v>109</v>
      </c>
      <c r="D112" s="41" t="s">
        <v>831</v>
      </c>
      <c r="E112" s="41" t="s">
        <v>832</v>
      </c>
    </row>
    <row r="113" spans="1:5" ht="25.5">
      <c r="A113" s="816"/>
      <c r="B113" s="817"/>
      <c r="C113" s="40">
        <v>110</v>
      </c>
      <c r="D113" s="41" t="s">
        <v>833</v>
      </c>
      <c r="E113" s="41" t="s">
        <v>834</v>
      </c>
    </row>
    <row r="114" spans="1:5">
      <c r="A114" s="816"/>
      <c r="B114" s="817"/>
      <c r="C114" s="40">
        <v>111</v>
      </c>
      <c r="D114" s="41" t="s">
        <v>835</v>
      </c>
      <c r="E114" s="41" t="s">
        <v>836</v>
      </c>
    </row>
    <row r="115" spans="1:5">
      <c r="A115" s="816"/>
      <c r="B115" s="817" t="s">
        <v>837</v>
      </c>
      <c r="C115" s="40">
        <v>112</v>
      </c>
      <c r="D115" s="41" t="s">
        <v>838</v>
      </c>
      <c r="E115" s="41" t="s">
        <v>839</v>
      </c>
    </row>
    <row r="116" spans="1:5">
      <c r="A116" s="816"/>
      <c r="B116" s="817"/>
      <c r="C116" s="40">
        <v>113</v>
      </c>
      <c r="D116" s="41" t="s">
        <v>840</v>
      </c>
      <c r="E116" s="41" t="s">
        <v>841</v>
      </c>
    </row>
    <row r="117" spans="1:5" ht="15.75" thickBot="1">
      <c r="A117" s="822"/>
      <c r="B117" s="823"/>
      <c r="C117" s="44">
        <v>114</v>
      </c>
      <c r="D117" s="45" t="s">
        <v>842</v>
      </c>
      <c r="E117" s="45" t="s">
        <v>843</v>
      </c>
    </row>
    <row r="123" spans="1:5">
      <c r="A123" s="27"/>
      <c r="B123" s="27"/>
      <c r="C123" s="27"/>
      <c r="D123" s="27"/>
      <c r="E123" s="27"/>
    </row>
    <row r="124" spans="1:5">
      <c r="A124" s="27"/>
      <c r="B124" s="27"/>
      <c r="C124" s="27"/>
      <c r="D124" s="27"/>
      <c r="E124" s="27"/>
    </row>
    <row r="125" spans="1:5">
      <c r="A125" s="27"/>
      <c r="B125" s="27"/>
      <c r="C125" s="27"/>
      <c r="D125" s="27"/>
      <c r="E125" s="27"/>
    </row>
  </sheetData>
  <mergeCells count="46">
    <mergeCell ref="A81:A93"/>
    <mergeCell ref="B81:B83"/>
    <mergeCell ref="B84:B92"/>
    <mergeCell ref="A110:A117"/>
    <mergeCell ref="B110:B114"/>
    <mergeCell ref="B115:B117"/>
    <mergeCell ref="A94:A98"/>
    <mergeCell ref="B94:B96"/>
    <mergeCell ref="B97:B98"/>
    <mergeCell ref="A99:A105"/>
    <mergeCell ref="B99:B105"/>
    <mergeCell ref="A106:A109"/>
    <mergeCell ref="B106:B108"/>
    <mergeCell ref="B43:B44"/>
    <mergeCell ref="A45:A59"/>
    <mergeCell ref="B45:B50"/>
    <mergeCell ref="B51:B59"/>
    <mergeCell ref="A74:A80"/>
    <mergeCell ref="B74:B76"/>
    <mergeCell ref="B77:B80"/>
    <mergeCell ref="A13:A18"/>
    <mergeCell ref="B13:B14"/>
    <mergeCell ref="B15:B17"/>
    <mergeCell ref="A60:A73"/>
    <mergeCell ref="B60:B63"/>
    <mergeCell ref="B66:B69"/>
    <mergeCell ref="B71:B72"/>
    <mergeCell ref="A19:A28"/>
    <mergeCell ref="B19:B22"/>
    <mergeCell ref="B23:B25"/>
    <mergeCell ref="B26:B28"/>
    <mergeCell ref="A29:A42"/>
    <mergeCell ref="B29:B30"/>
    <mergeCell ref="B31:B36"/>
    <mergeCell ref="B38:B42"/>
    <mergeCell ref="A43:A44"/>
    <mergeCell ref="D2:D3"/>
    <mergeCell ref="E2:E3"/>
    <mergeCell ref="A6:A12"/>
    <mergeCell ref="B6:B10"/>
    <mergeCell ref="B11:B12"/>
    <mergeCell ref="A4:A5"/>
    <mergeCell ref="B4:B5"/>
    <mergeCell ref="A2:A3"/>
    <mergeCell ref="B2:B3"/>
    <mergeCell ref="C2:C3"/>
  </mergeCells>
  <pageMargins left="0.7" right="0.7" top="0.75" bottom="0.75" header="0.3" footer="0.3"/>
  <pageSetup paperSize="9" scale="36" orientation="portrait" r:id="rId1"/>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B6:V36"/>
  <sheetViews>
    <sheetView topLeftCell="A37" zoomScale="80" zoomScaleNormal="80" workbookViewId="0">
      <selection activeCell="E10" sqref="E10"/>
    </sheetView>
  </sheetViews>
  <sheetFormatPr baseColWidth="10" defaultColWidth="11.42578125" defaultRowHeight="15.75"/>
  <cols>
    <col min="1" max="1" width="2.7109375" style="296" customWidth="1"/>
    <col min="2" max="2" width="25.28515625" style="296" customWidth="1"/>
    <col min="3" max="3" width="45.5703125" style="296" customWidth="1"/>
    <col min="4" max="4" width="46.28515625" style="296" customWidth="1"/>
    <col min="5" max="5" width="36" style="296" customWidth="1"/>
    <col min="6" max="6" width="14" style="296" customWidth="1"/>
    <col min="7" max="14" width="11.42578125" style="296"/>
    <col min="15" max="15" width="12.85546875" style="296" bestFit="1" customWidth="1"/>
    <col min="16" max="16" width="16.7109375" style="296" customWidth="1"/>
    <col min="17" max="17" width="14.140625" style="296" bestFit="1" customWidth="1"/>
    <col min="18" max="18" width="18.5703125" style="296" customWidth="1"/>
    <col min="19" max="19" width="25.42578125" style="296" customWidth="1"/>
    <col min="20" max="20" width="17.28515625" style="296" customWidth="1"/>
    <col min="21" max="16384" width="11.42578125" style="296"/>
  </cols>
  <sheetData>
    <row r="6" spans="2:7">
      <c r="B6" s="828" t="s">
        <v>235</v>
      </c>
      <c r="C6" s="828"/>
      <c r="D6" s="828"/>
      <c r="G6" s="297" t="s">
        <v>236</v>
      </c>
    </row>
    <row r="7" spans="2:7">
      <c r="B7" s="298"/>
      <c r="C7" s="299" t="s">
        <v>237</v>
      </c>
      <c r="D7" s="299" t="s">
        <v>238</v>
      </c>
    </row>
    <row r="8" spans="2:7" ht="47.25">
      <c r="B8" s="300" t="s">
        <v>239</v>
      </c>
      <c r="C8" s="301" t="s">
        <v>538</v>
      </c>
      <c r="D8" s="302">
        <v>0.2</v>
      </c>
    </row>
    <row r="9" spans="2:7" ht="47.25">
      <c r="B9" s="303" t="s">
        <v>240</v>
      </c>
      <c r="C9" s="304" t="s">
        <v>539</v>
      </c>
      <c r="D9" s="305">
        <v>0.4</v>
      </c>
    </row>
    <row r="10" spans="2:7" ht="47.25">
      <c r="B10" s="306" t="s">
        <v>220</v>
      </c>
      <c r="C10" s="304" t="s">
        <v>540</v>
      </c>
      <c r="D10" s="305">
        <v>0.6</v>
      </c>
    </row>
    <row r="11" spans="2:7" ht="52.5" customHeight="1">
      <c r="B11" s="307" t="s">
        <v>241</v>
      </c>
      <c r="C11" s="304" t="s">
        <v>541</v>
      </c>
      <c r="D11" s="305">
        <v>0.8</v>
      </c>
    </row>
    <row r="12" spans="2:7" ht="47.25">
      <c r="B12" s="308" t="s">
        <v>242</v>
      </c>
      <c r="C12" s="304" t="s">
        <v>542</v>
      </c>
      <c r="D12" s="305">
        <v>1</v>
      </c>
    </row>
    <row r="15" spans="2:7" ht="18.75" customHeight="1">
      <c r="B15" s="828" t="s">
        <v>243</v>
      </c>
      <c r="C15" s="828"/>
      <c r="D15" s="828"/>
      <c r="E15" s="828"/>
    </row>
    <row r="16" spans="2:7" ht="38.25" customHeight="1">
      <c r="B16" s="309"/>
      <c r="C16" s="299" t="s">
        <v>244</v>
      </c>
      <c r="D16" s="299" t="s">
        <v>245</v>
      </c>
      <c r="E16" s="299" t="s">
        <v>246</v>
      </c>
    </row>
    <row r="17" spans="2:22" ht="31.5">
      <c r="B17" s="300" t="s">
        <v>247</v>
      </c>
      <c r="C17" s="351" t="s">
        <v>913</v>
      </c>
      <c r="D17" s="310" t="s">
        <v>248</v>
      </c>
      <c r="E17" s="302">
        <v>0.2</v>
      </c>
    </row>
    <row r="18" spans="2:22" ht="63">
      <c r="B18" s="303" t="s">
        <v>55</v>
      </c>
      <c r="C18" s="352" t="s">
        <v>250</v>
      </c>
      <c r="D18" s="311" t="s">
        <v>919</v>
      </c>
      <c r="E18" s="305">
        <v>0.4</v>
      </c>
      <c r="H18" s="312"/>
      <c r="I18" s="312"/>
      <c r="J18" s="312"/>
      <c r="K18" s="312"/>
      <c r="L18" s="312"/>
      <c r="M18" s="312"/>
      <c r="N18" s="312"/>
      <c r="O18" s="312"/>
      <c r="Q18" s="312"/>
      <c r="R18" s="312"/>
      <c r="S18" s="339"/>
    </row>
    <row r="19" spans="2:22" ht="47.25">
      <c r="B19" s="306" t="s">
        <v>56</v>
      </c>
      <c r="C19" s="352" t="s">
        <v>914</v>
      </c>
      <c r="D19" s="311" t="s">
        <v>249</v>
      </c>
      <c r="E19" s="305">
        <v>0.6</v>
      </c>
      <c r="H19" s="312"/>
      <c r="I19" s="312"/>
      <c r="J19" s="312"/>
      <c r="K19" s="312"/>
      <c r="L19" s="312"/>
      <c r="M19" s="312"/>
      <c r="N19" s="312"/>
      <c r="O19" s="312"/>
      <c r="P19" s="312"/>
      <c r="Q19" s="312"/>
      <c r="R19" s="312"/>
      <c r="S19" s="312"/>
    </row>
    <row r="20" spans="2:22" ht="47.25">
      <c r="B20" s="307" t="s">
        <v>57</v>
      </c>
      <c r="C20" s="352" t="s">
        <v>915</v>
      </c>
      <c r="D20" s="311" t="s">
        <v>920</v>
      </c>
      <c r="E20" s="305">
        <v>0.8</v>
      </c>
      <c r="H20" s="312"/>
      <c r="I20" s="312"/>
      <c r="J20" s="312"/>
      <c r="K20" s="312"/>
      <c r="L20" s="312"/>
      <c r="M20" s="312"/>
      <c r="N20" s="312"/>
      <c r="O20" s="312"/>
      <c r="P20" s="312"/>
      <c r="Q20" s="312"/>
      <c r="R20" s="312"/>
      <c r="S20" s="312"/>
      <c r="U20" s="312"/>
      <c r="V20" s="312"/>
    </row>
    <row r="21" spans="2:22" ht="47.25">
      <c r="B21" s="308" t="s">
        <v>221</v>
      </c>
      <c r="C21" s="352" t="s">
        <v>916</v>
      </c>
      <c r="D21" s="311" t="s">
        <v>251</v>
      </c>
      <c r="E21" s="305">
        <v>1</v>
      </c>
      <c r="H21" s="312"/>
      <c r="I21" s="312"/>
      <c r="J21" s="312"/>
      <c r="K21" s="312"/>
      <c r="L21" s="312"/>
      <c r="M21" s="312"/>
      <c r="N21" s="312"/>
      <c r="O21" s="312"/>
      <c r="P21" s="312"/>
      <c r="Q21" s="312"/>
      <c r="R21" s="312"/>
      <c r="S21" s="312"/>
      <c r="U21" s="312"/>
      <c r="V21" s="312"/>
    </row>
    <row r="22" spans="2:22" ht="16.5" thickBot="1">
      <c r="H22" s="312"/>
      <c r="I22" s="312"/>
      <c r="J22" s="312"/>
      <c r="K22" s="312"/>
      <c r="L22" s="312"/>
      <c r="M22" s="312"/>
      <c r="N22" s="312"/>
      <c r="O22" s="312"/>
      <c r="S22" s="312"/>
      <c r="T22" s="312"/>
      <c r="U22" s="312"/>
      <c r="V22" s="312"/>
    </row>
    <row r="23" spans="2:22" ht="16.5" thickBot="1">
      <c r="B23" s="829" t="s">
        <v>252</v>
      </c>
      <c r="C23" s="830"/>
      <c r="D23" s="830"/>
      <c r="E23" s="830"/>
      <c r="F23" s="831"/>
      <c r="H23" s="312"/>
      <c r="I23" s="312"/>
      <c r="J23" s="312"/>
      <c r="K23" s="312"/>
      <c r="L23" s="312"/>
      <c r="M23" s="312"/>
      <c r="N23" s="312"/>
      <c r="O23" s="312"/>
      <c r="S23" s="312"/>
      <c r="T23" s="313"/>
      <c r="U23" s="312"/>
      <c r="V23" s="312"/>
    </row>
    <row r="24" spans="2:22" ht="16.5" thickBot="1">
      <c r="B24" s="314"/>
      <c r="C24" s="314"/>
      <c r="D24" s="314"/>
      <c r="E24" s="314"/>
      <c r="F24" s="314"/>
      <c r="H24" s="312"/>
      <c r="I24" s="312"/>
      <c r="J24" s="312"/>
      <c r="K24" s="312"/>
      <c r="L24" s="312"/>
      <c r="M24" s="312"/>
      <c r="N24" s="353"/>
      <c r="O24" s="353"/>
      <c r="P24" s="354">
        <v>100</v>
      </c>
      <c r="Q24" s="354">
        <v>500</v>
      </c>
      <c r="R24" s="354">
        <v>1000</v>
      </c>
      <c r="S24" s="354">
        <v>5000</v>
      </c>
      <c r="T24" s="313"/>
      <c r="U24" s="312"/>
      <c r="V24" s="312"/>
    </row>
    <row r="25" spans="2:22" ht="16.5" thickBot="1">
      <c r="B25" s="832" t="s">
        <v>253</v>
      </c>
      <c r="C25" s="833"/>
      <c r="D25" s="833"/>
      <c r="E25" s="367" t="s">
        <v>5</v>
      </c>
      <c r="F25" s="315" t="s">
        <v>254</v>
      </c>
      <c r="H25" s="312"/>
      <c r="I25" s="312"/>
      <c r="J25" s="312"/>
      <c r="K25" s="312"/>
      <c r="L25" s="312"/>
      <c r="M25" s="312"/>
      <c r="N25" s="353"/>
      <c r="O25" s="353"/>
      <c r="P25" s="355">
        <f>+P24*O26</f>
        <v>100000000</v>
      </c>
      <c r="Q25" s="355">
        <f>+Q24*O26</f>
        <v>500000000</v>
      </c>
      <c r="R25" s="356">
        <f>+R24*O26</f>
        <v>1000000000</v>
      </c>
      <c r="S25" s="356">
        <f>+S24*O26</f>
        <v>5000000000</v>
      </c>
      <c r="T25" s="316">
        <v>1000</v>
      </c>
      <c r="U25" s="312"/>
      <c r="V25" s="312"/>
    </row>
    <row r="26" spans="2:22" ht="47.25">
      <c r="B26" s="834" t="s">
        <v>255</v>
      </c>
      <c r="C26" s="835" t="s">
        <v>207</v>
      </c>
      <c r="D26" s="368" t="s">
        <v>222</v>
      </c>
      <c r="E26" s="317" t="s">
        <v>256</v>
      </c>
      <c r="F26" s="318">
        <v>0.25</v>
      </c>
      <c r="H26" s="312"/>
      <c r="I26" s="312"/>
      <c r="J26" s="312"/>
      <c r="K26" s="312"/>
      <c r="L26" s="312"/>
      <c r="M26" s="312"/>
      <c r="N26" s="357" t="s">
        <v>535</v>
      </c>
      <c r="O26" s="358">
        <v>1000000</v>
      </c>
      <c r="P26" s="359">
        <f>+P25/S27</f>
        <v>8.398624943529746E-4</v>
      </c>
      <c r="Q26" s="359">
        <f>+Q25/S27</f>
        <v>4.199312471764873E-3</v>
      </c>
      <c r="R26" s="360">
        <f>+R25/S27</f>
        <v>8.398624943529746E-3</v>
      </c>
      <c r="S26" s="360">
        <f>+S25/S27</f>
        <v>4.1993124717648725E-2</v>
      </c>
      <c r="T26" s="319">
        <f>+O26*T25</f>
        <v>1000000000</v>
      </c>
      <c r="U26" s="312"/>
      <c r="V26" s="312"/>
    </row>
    <row r="27" spans="2:22" ht="63">
      <c r="B27" s="824"/>
      <c r="C27" s="826"/>
      <c r="D27" s="365" t="s">
        <v>257</v>
      </c>
      <c r="E27" s="320" t="s">
        <v>258</v>
      </c>
      <c r="F27" s="321">
        <v>0.15</v>
      </c>
      <c r="H27" s="312"/>
      <c r="I27" s="312"/>
      <c r="J27" s="312"/>
      <c r="K27" s="312"/>
      <c r="L27" s="312"/>
      <c r="M27" s="312"/>
      <c r="N27" s="353"/>
      <c r="O27" s="353"/>
      <c r="P27" s="361"/>
      <c r="Q27" s="361"/>
      <c r="R27" s="362" t="s">
        <v>870</v>
      </c>
      <c r="S27" s="363">
        <v>119067110000</v>
      </c>
      <c r="T27" s="322"/>
      <c r="U27" s="312"/>
      <c r="V27" s="312"/>
    </row>
    <row r="28" spans="2:22" ht="63">
      <c r="B28" s="824"/>
      <c r="C28" s="826"/>
      <c r="D28" s="365" t="s">
        <v>259</v>
      </c>
      <c r="E28" s="320" t="s">
        <v>260</v>
      </c>
      <c r="F28" s="321">
        <v>0.1</v>
      </c>
      <c r="H28" s="312"/>
      <c r="I28" s="312"/>
      <c r="J28" s="312"/>
      <c r="K28" s="312"/>
      <c r="L28" s="312"/>
      <c r="M28" s="312"/>
      <c r="N28" s="353"/>
      <c r="O28" s="353"/>
      <c r="P28" s="353"/>
      <c r="Q28" s="353"/>
      <c r="R28" s="362" t="s">
        <v>326</v>
      </c>
      <c r="S28" s="363">
        <v>59513488000</v>
      </c>
      <c r="T28" s="350"/>
      <c r="U28" s="349"/>
      <c r="V28" s="312"/>
    </row>
    <row r="29" spans="2:22" ht="94.5">
      <c r="B29" s="824"/>
      <c r="C29" s="826" t="s">
        <v>208</v>
      </c>
      <c r="D29" s="365" t="s">
        <v>223</v>
      </c>
      <c r="E29" s="320" t="s">
        <v>261</v>
      </c>
      <c r="F29" s="321">
        <v>0.25</v>
      </c>
      <c r="H29" s="312"/>
      <c r="I29" s="312"/>
      <c r="J29" s="312"/>
      <c r="K29" s="312"/>
      <c r="L29" s="312"/>
      <c r="M29" s="312"/>
      <c r="N29" s="353"/>
      <c r="O29" s="353"/>
      <c r="P29" s="353"/>
      <c r="Q29" s="353"/>
      <c r="R29" s="362" t="s">
        <v>327</v>
      </c>
      <c r="S29" s="363">
        <v>59553622000</v>
      </c>
      <c r="T29" s="312"/>
      <c r="U29" s="312"/>
      <c r="V29" s="312"/>
    </row>
    <row r="30" spans="2:22" ht="47.25">
      <c r="B30" s="824"/>
      <c r="C30" s="826"/>
      <c r="D30" s="365" t="s">
        <v>262</v>
      </c>
      <c r="E30" s="320" t="s">
        <v>263</v>
      </c>
      <c r="F30" s="321">
        <v>0.15</v>
      </c>
      <c r="H30" s="312"/>
      <c r="I30" s="312"/>
      <c r="J30" s="312"/>
      <c r="K30" s="312"/>
      <c r="L30" s="312"/>
      <c r="M30" s="312"/>
      <c r="N30" s="353"/>
      <c r="O30" s="353"/>
      <c r="P30" s="353"/>
      <c r="Q30" s="353"/>
      <c r="T30" s="312"/>
      <c r="U30" s="312"/>
      <c r="V30" s="312"/>
    </row>
    <row r="31" spans="2:22" ht="78.75">
      <c r="B31" s="824" t="s">
        <v>868</v>
      </c>
      <c r="C31" s="826" t="s">
        <v>210</v>
      </c>
      <c r="D31" s="365" t="s">
        <v>224</v>
      </c>
      <c r="E31" s="320" t="s">
        <v>264</v>
      </c>
      <c r="F31" s="323" t="s">
        <v>265</v>
      </c>
      <c r="K31" s="312"/>
      <c r="L31" s="312"/>
      <c r="M31" s="312"/>
      <c r="N31" s="312"/>
      <c r="O31" s="312"/>
      <c r="P31" s="312"/>
      <c r="Q31" s="312"/>
      <c r="R31" s="312"/>
      <c r="S31" s="312"/>
    </row>
    <row r="32" spans="2:22" ht="63">
      <c r="B32" s="824"/>
      <c r="C32" s="826"/>
      <c r="D32" s="365" t="s">
        <v>266</v>
      </c>
      <c r="E32" s="320" t="s">
        <v>267</v>
      </c>
      <c r="F32" s="323" t="s">
        <v>265</v>
      </c>
    </row>
    <row r="33" spans="2:6" ht="63">
      <c r="B33" s="824"/>
      <c r="C33" s="826" t="s">
        <v>6</v>
      </c>
      <c r="D33" s="365" t="s">
        <v>225</v>
      </c>
      <c r="E33" s="320" t="s">
        <v>268</v>
      </c>
      <c r="F33" s="323" t="s">
        <v>265</v>
      </c>
    </row>
    <row r="34" spans="2:6" ht="63">
      <c r="B34" s="824"/>
      <c r="C34" s="826"/>
      <c r="D34" s="365" t="s">
        <v>269</v>
      </c>
      <c r="E34" s="320" t="s">
        <v>270</v>
      </c>
      <c r="F34" s="323" t="s">
        <v>265</v>
      </c>
    </row>
    <row r="35" spans="2:6" ht="47.25">
      <c r="B35" s="824"/>
      <c r="C35" s="826" t="s">
        <v>211</v>
      </c>
      <c r="D35" s="365" t="s">
        <v>271</v>
      </c>
      <c r="E35" s="320" t="s">
        <v>272</v>
      </c>
      <c r="F35" s="323" t="s">
        <v>265</v>
      </c>
    </row>
    <row r="36" spans="2:6" ht="32.25" thickBot="1">
      <c r="B36" s="825"/>
      <c r="C36" s="827"/>
      <c r="D36" s="366" t="s">
        <v>273</v>
      </c>
      <c r="E36" s="324" t="s">
        <v>274</v>
      </c>
      <c r="F36" s="325" t="s">
        <v>265</v>
      </c>
    </row>
  </sheetData>
  <sheetProtection sheet="1"/>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C90"/>
  <sheetViews>
    <sheetView topLeftCell="A50" zoomScale="85" zoomScaleNormal="85" workbookViewId="0">
      <selection activeCell="B53" sqref="B53:B61"/>
    </sheetView>
  </sheetViews>
  <sheetFormatPr baseColWidth="10" defaultColWidth="11.42578125" defaultRowHeight="15.75"/>
  <cols>
    <col min="1" max="1" width="31.42578125" style="296" customWidth="1"/>
    <col min="2" max="2" width="69.85546875" style="296" customWidth="1"/>
    <col min="3" max="3" width="16.42578125" style="296" customWidth="1"/>
    <col min="4" max="16384" width="11.42578125" style="296"/>
  </cols>
  <sheetData>
    <row r="1" spans="1:3">
      <c r="A1" s="326" t="s">
        <v>275</v>
      </c>
      <c r="C1" s="326" t="s">
        <v>276</v>
      </c>
    </row>
    <row r="2" spans="1:3">
      <c r="A2" s="305" t="s">
        <v>277</v>
      </c>
      <c r="C2" s="305" t="s">
        <v>164</v>
      </c>
    </row>
    <row r="3" spans="1:3">
      <c r="A3" s="305" t="s">
        <v>234</v>
      </c>
      <c r="C3" s="305" t="s">
        <v>165</v>
      </c>
    </row>
    <row r="4" spans="1:3">
      <c r="A4" s="305" t="s">
        <v>893</v>
      </c>
      <c r="C4" s="305" t="s">
        <v>166</v>
      </c>
    </row>
    <row r="5" spans="1:3">
      <c r="A5" s="305" t="s">
        <v>537</v>
      </c>
      <c r="C5" s="305" t="s">
        <v>167</v>
      </c>
    </row>
    <row r="6" spans="1:3">
      <c r="A6" s="326" t="s">
        <v>278</v>
      </c>
      <c r="B6" s="326" t="s">
        <v>279</v>
      </c>
    </row>
    <row r="7" spans="1:3" ht="31.5">
      <c r="A7" s="305" t="s">
        <v>218</v>
      </c>
      <c r="B7" s="305" t="s">
        <v>217</v>
      </c>
    </row>
    <row r="8" spans="1:3">
      <c r="A8" s="305" t="s">
        <v>280</v>
      </c>
      <c r="B8" s="305" t="s">
        <v>281</v>
      </c>
    </row>
    <row r="9" spans="1:3">
      <c r="A9" s="305" t="s">
        <v>282</v>
      </c>
      <c r="B9" s="305" t="s">
        <v>283</v>
      </c>
    </row>
    <row r="10" spans="1:3">
      <c r="A10" s="305" t="s">
        <v>284</v>
      </c>
      <c r="B10" s="305" t="s">
        <v>285</v>
      </c>
    </row>
    <row r="11" spans="1:3">
      <c r="A11" s="305" t="s">
        <v>286</v>
      </c>
      <c r="B11" s="305" t="s">
        <v>287</v>
      </c>
    </row>
    <row r="12" spans="1:3" ht="34.5" customHeight="1">
      <c r="A12" s="305" t="s">
        <v>288</v>
      </c>
    </row>
    <row r="13" spans="1:3" ht="31.5">
      <c r="A13" s="305" t="s">
        <v>289</v>
      </c>
    </row>
    <row r="14" spans="1:3">
      <c r="A14" s="305"/>
    </row>
    <row r="15" spans="1:3">
      <c r="A15" s="326" t="s">
        <v>290</v>
      </c>
    </row>
    <row r="16" spans="1:3">
      <c r="A16" s="305" t="s">
        <v>219</v>
      </c>
    </row>
    <row r="17" spans="1:3">
      <c r="A17" s="305" t="s">
        <v>291</v>
      </c>
    </row>
    <row r="18" spans="1:3">
      <c r="A18" s="305"/>
    </row>
    <row r="19" spans="1:3">
      <c r="A19" s="305"/>
    </row>
    <row r="20" spans="1:3">
      <c r="A20" s="326" t="s">
        <v>158</v>
      </c>
    </row>
    <row r="22" spans="1:3">
      <c r="A22" s="326" t="s">
        <v>292</v>
      </c>
    </row>
    <row r="23" spans="1:3" ht="78.75">
      <c r="A23" s="305" t="s">
        <v>222</v>
      </c>
      <c r="B23" s="305" t="s">
        <v>293</v>
      </c>
      <c r="C23" s="305">
        <v>0.25</v>
      </c>
    </row>
    <row r="24" spans="1:3" ht="78.75">
      <c r="A24" s="305" t="s">
        <v>257</v>
      </c>
      <c r="B24" s="305" t="s">
        <v>294</v>
      </c>
      <c r="C24" s="305">
        <v>0.15</v>
      </c>
    </row>
    <row r="25" spans="1:3" ht="47.25">
      <c r="A25" s="305" t="s">
        <v>149</v>
      </c>
      <c r="B25" s="305" t="s">
        <v>295</v>
      </c>
      <c r="C25" s="305">
        <v>0.1</v>
      </c>
    </row>
    <row r="26" spans="1:3">
      <c r="A26" s="297"/>
    </row>
    <row r="27" spans="1:3">
      <c r="A27" s="326" t="s">
        <v>296</v>
      </c>
    </row>
    <row r="28" spans="1:3">
      <c r="A28" s="305" t="s">
        <v>223</v>
      </c>
      <c r="B28" s="327" t="s">
        <v>297</v>
      </c>
      <c r="C28" s="305">
        <v>0.25</v>
      </c>
    </row>
    <row r="29" spans="1:3">
      <c r="A29" s="305" t="s">
        <v>262</v>
      </c>
      <c r="B29" s="327" t="s">
        <v>298</v>
      </c>
      <c r="C29" s="305">
        <v>0.15</v>
      </c>
    </row>
    <row r="31" spans="1:3">
      <c r="A31" s="326" t="s">
        <v>299</v>
      </c>
    </row>
    <row r="32" spans="1:3" ht="47.25">
      <c r="A32" s="305" t="s">
        <v>224</v>
      </c>
      <c r="B32" s="305" t="s">
        <v>264</v>
      </c>
    </row>
    <row r="33" spans="1:2" ht="31.5">
      <c r="A33" s="305" t="s">
        <v>300</v>
      </c>
      <c r="B33" s="305" t="s">
        <v>301</v>
      </c>
    </row>
    <row r="35" spans="1:2">
      <c r="A35" s="326" t="s">
        <v>302</v>
      </c>
    </row>
    <row r="36" spans="1:2" ht="31.5">
      <c r="A36" s="305" t="s">
        <v>225</v>
      </c>
      <c r="B36" s="305" t="s">
        <v>303</v>
      </c>
    </row>
    <row r="37" spans="1:2">
      <c r="A37" s="305" t="s">
        <v>269</v>
      </c>
      <c r="B37" s="305" t="s">
        <v>304</v>
      </c>
    </row>
    <row r="39" spans="1:2">
      <c r="A39" s="326" t="s">
        <v>305</v>
      </c>
    </row>
    <row r="40" spans="1:2">
      <c r="A40" s="305" t="s">
        <v>226</v>
      </c>
      <c r="B40" s="305" t="s">
        <v>306</v>
      </c>
    </row>
    <row r="41" spans="1:2">
      <c r="A41" s="305" t="s">
        <v>307</v>
      </c>
      <c r="B41" s="305" t="s">
        <v>308</v>
      </c>
    </row>
    <row r="44" spans="1:2">
      <c r="A44" s="326" t="s">
        <v>155</v>
      </c>
    </row>
    <row r="45" spans="1:2" ht="31.5">
      <c r="A45" s="305" t="s">
        <v>227</v>
      </c>
      <c r="B45" s="305" t="s">
        <v>309</v>
      </c>
    </row>
    <row r="46" spans="1:2" ht="47.25">
      <c r="A46" s="305" t="s">
        <v>310</v>
      </c>
      <c r="B46" s="305" t="s">
        <v>311</v>
      </c>
    </row>
    <row r="47" spans="1:2">
      <c r="A47" s="305" t="s">
        <v>312</v>
      </c>
      <c r="B47" s="305" t="s">
        <v>313</v>
      </c>
    </row>
    <row r="48" spans="1:2">
      <c r="A48" s="305" t="s">
        <v>314</v>
      </c>
      <c r="B48" s="305" t="s">
        <v>315</v>
      </c>
    </row>
    <row r="50" spans="1:2">
      <c r="B50" s="297" t="s">
        <v>532</v>
      </c>
    </row>
    <row r="51" spans="1:2" ht="63">
      <c r="B51" s="442" t="s">
        <v>968</v>
      </c>
    </row>
    <row r="52" spans="1:2" ht="94.5">
      <c r="B52" s="328" t="s">
        <v>969</v>
      </c>
    </row>
    <row r="53" spans="1:2" ht="47.25">
      <c r="B53" s="442" t="s">
        <v>970</v>
      </c>
    </row>
    <row r="54" spans="1:2" ht="78.75">
      <c r="B54" s="442" t="s">
        <v>971</v>
      </c>
    </row>
    <row r="55" spans="1:2" ht="63">
      <c r="B55" s="442" t="s">
        <v>972</v>
      </c>
    </row>
    <row r="56" spans="1:2" ht="63">
      <c r="B56" s="442" t="s">
        <v>973</v>
      </c>
    </row>
    <row r="57" spans="1:2" ht="78.75">
      <c r="B57" s="442" t="s">
        <v>974</v>
      </c>
    </row>
    <row r="58" spans="1:2" ht="47.25">
      <c r="B58" s="328" t="s">
        <v>975</v>
      </c>
    </row>
    <row r="59" spans="1:2" ht="31.5">
      <c r="B59" s="328" t="s">
        <v>976</v>
      </c>
    </row>
    <row r="60" spans="1:2" ht="63">
      <c r="B60" s="328" t="s">
        <v>977</v>
      </c>
    </row>
    <row r="61" spans="1:2" ht="94.5">
      <c r="B61" s="442" t="s">
        <v>978</v>
      </c>
    </row>
    <row r="63" spans="1:2">
      <c r="A63" s="297" t="s">
        <v>543</v>
      </c>
    </row>
    <row r="64" spans="1:2">
      <c r="A64" s="296" t="s">
        <v>544</v>
      </c>
    </row>
    <row r="65" spans="1:3">
      <c r="A65" s="296" t="s">
        <v>545</v>
      </c>
    </row>
    <row r="66" spans="1:3">
      <c r="A66" s="296" t="s">
        <v>546</v>
      </c>
    </row>
    <row r="69" spans="1:3">
      <c r="B69" s="296" t="s">
        <v>555</v>
      </c>
    </row>
    <row r="70" spans="1:3">
      <c r="B70" s="296" t="s">
        <v>556</v>
      </c>
    </row>
    <row r="71" spans="1:3">
      <c r="B71" s="296" t="s">
        <v>557</v>
      </c>
    </row>
    <row r="72" spans="1:3">
      <c r="B72" s="296" t="s">
        <v>554</v>
      </c>
    </row>
    <row r="74" spans="1:3">
      <c r="B74" s="297" t="s">
        <v>558</v>
      </c>
    </row>
    <row r="75" spans="1:3">
      <c r="B75" s="296" t="s">
        <v>216</v>
      </c>
      <c r="C75" s="296" t="s">
        <v>942</v>
      </c>
    </row>
    <row r="76" spans="1:3">
      <c r="B76" s="296" t="s">
        <v>943</v>
      </c>
      <c r="C76" s="296" t="s">
        <v>864</v>
      </c>
    </row>
    <row r="77" spans="1:3">
      <c r="B77" s="296" t="s">
        <v>944</v>
      </c>
      <c r="C77" s="296" t="s">
        <v>945</v>
      </c>
    </row>
    <row r="78" spans="1:3">
      <c r="B78" s="296" t="s">
        <v>946</v>
      </c>
      <c r="C78" s="296" t="s">
        <v>947</v>
      </c>
    </row>
    <row r="79" spans="1:3">
      <c r="B79" s="296" t="s">
        <v>948</v>
      </c>
      <c r="C79" s="441" t="s">
        <v>949</v>
      </c>
    </row>
    <row r="80" spans="1:3">
      <c r="B80" s="296" t="s">
        <v>950</v>
      </c>
      <c r="C80" s="296" t="s">
        <v>865</v>
      </c>
    </row>
    <row r="81" spans="2:3">
      <c r="B81" s="296" t="s">
        <v>951</v>
      </c>
      <c r="C81" s="296" t="s">
        <v>952</v>
      </c>
    </row>
    <row r="82" spans="2:3">
      <c r="B82" s="296" t="s">
        <v>953</v>
      </c>
      <c r="C82" s="296" t="s">
        <v>954</v>
      </c>
    </row>
    <row r="83" spans="2:3">
      <c r="B83" s="296" t="s">
        <v>955</v>
      </c>
      <c r="C83" s="296" t="s">
        <v>956</v>
      </c>
    </row>
    <row r="84" spans="2:3">
      <c r="B84" s="296" t="s">
        <v>957</v>
      </c>
      <c r="C84" s="296" t="s">
        <v>958</v>
      </c>
    </row>
    <row r="85" spans="2:3">
      <c r="B85" s="296" t="s">
        <v>560</v>
      </c>
      <c r="C85" s="296" t="s">
        <v>959</v>
      </c>
    </row>
    <row r="86" spans="2:3">
      <c r="B86" s="296" t="s">
        <v>559</v>
      </c>
      <c r="C86" s="296" t="s">
        <v>960</v>
      </c>
    </row>
    <row r="87" spans="2:3">
      <c r="B87" s="296" t="s">
        <v>961</v>
      </c>
      <c r="C87" s="296" t="s">
        <v>962</v>
      </c>
    </row>
    <row r="88" spans="2:3">
      <c r="B88" s="296" t="s">
        <v>963</v>
      </c>
      <c r="C88" s="296" t="s">
        <v>964</v>
      </c>
    </row>
    <row r="89" spans="2:3">
      <c r="B89" s="296" t="s">
        <v>934</v>
      </c>
      <c r="C89" s="296" t="s">
        <v>965</v>
      </c>
    </row>
    <row r="90" spans="2:3">
      <c r="B90" s="296" t="s">
        <v>966</v>
      </c>
      <c r="C90" s="296" t="s">
        <v>967</v>
      </c>
    </row>
  </sheetData>
  <pageMargins left="0.7" right="0.7" top="0.75" bottom="0.75" header="0.3" footer="0.3"/>
  <pageSetup scale="40"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J514"/>
  <sheetViews>
    <sheetView view="pageBreakPreview" zoomScale="80" zoomScaleNormal="120" zoomScaleSheetLayoutView="80" workbookViewId="0">
      <pane xSplit="1" ySplit="5" topLeftCell="B6" activePane="bottomRight" state="frozen"/>
      <selection pane="topRight" activeCell="B1" sqref="B1"/>
      <selection pane="bottomLeft" activeCell="A6" sqref="A6"/>
      <selection pane="bottomRight" activeCell="C13" sqref="C13:G13"/>
    </sheetView>
  </sheetViews>
  <sheetFormatPr baseColWidth="10" defaultColWidth="11.42578125" defaultRowHeight="15"/>
  <cols>
    <col min="1" max="1" width="5.140625" style="164" customWidth="1"/>
    <col min="2" max="2" width="37" style="165" customWidth="1"/>
    <col min="3" max="3" width="27.85546875" style="146" customWidth="1"/>
    <col min="4" max="4" width="7.5703125" style="146" customWidth="1"/>
    <col min="5" max="5" width="29.140625" style="146" customWidth="1"/>
    <col min="6" max="6" width="9.28515625" style="146" customWidth="1"/>
    <col min="7" max="7" width="34.7109375" style="146" customWidth="1"/>
    <col min="8" max="8" width="16.28515625" style="164" customWidth="1"/>
    <col min="9" max="9" width="27.85546875" style="146" customWidth="1"/>
    <col min="10" max="10" width="35.85546875" style="165" customWidth="1"/>
    <col min="11" max="11" width="42.42578125" style="146" customWidth="1"/>
    <col min="12" max="16384" width="11.42578125" style="146"/>
  </cols>
  <sheetData>
    <row r="1" spans="2:10">
      <c r="E1" s="15" t="s">
        <v>551</v>
      </c>
    </row>
    <row r="2" spans="2:10">
      <c r="E2" s="15" t="s">
        <v>552</v>
      </c>
    </row>
    <row r="3" spans="2:10">
      <c r="E3" s="15" t="s">
        <v>553</v>
      </c>
    </row>
    <row r="4" spans="2:10">
      <c r="E4"/>
    </row>
    <row r="5" spans="2:10" ht="20.25" customHeight="1">
      <c r="B5" s="486" t="s">
        <v>847</v>
      </c>
      <c r="C5" s="487"/>
      <c r="D5" s="487"/>
      <c r="E5" s="487"/>
      <c r="F5" s="487"/>
      <c r="G5" s="487"/>
    </row>
    <row r="6" spans="2:10" ht="20.25" customHeight="1">
      <c r="B6" s="487" t="s">
        <v>845</v>
      </c>
      <c r="C6" s="487"/>
      <c r="D6" s="487"/>
      <c r="E6" s="487"/>
      <c r="F6" s="487"/>
      <c r="G6" s="487"/>
    </row>
    <row r="7" spans="2:10">
      <c r="B7" s="488" t="s">
        <v>228</v>
      </c>
      <c r="C7" s="488"/>
      <c r="D7" s="488"/>
      <c r="E7" s="488"/>
      <c r="F7" s="488"/>
      <c r="G7" s="488"/>
    </row>
    <row r="8" spans="2:10" ht="15.75" thickBot="1">
      <c r="C8" s="167" t="s">
        <v>534</v>
      </c>
    </row>
    <row r="9" spans="2:10" ht="30.75" thickBot="1">
      <c r="B9" s="172" t="s">
        <v>229</v>
      </c>
      <c r="C9" s="489" t="s">
        <v>234</v>
      </c>
      <c r="D9" s="490"/>
      <c r="E9" s="490"/>
      <c r="F9" s="490"/>
      <c r="G9" s="491"/>
      <c r="H9" s="177" t="s">
        <v>523</v>
      </c>
    </row>
    <row r="10" spans="2:10" ht="15.75" thickBot="1">
      <c r="B10" s="173"/>
      <c r="C10" s="165"/>
      <c r="D10" s="165"/>
      <c r="E10" s="165"/>
      <c r="F10" s="165"/>
      <c r="G10" s="364" t="s">
        <v>917</v>
      </c>
      <c r="H10" s="177"/>
    </row>
    <row r="11" spans="2:10" ht="45.75" thickBot="1">
      <c r="B11" s="172" t="s">
        <v>230</v>
      </c>
      <c r="C11" s="499" t="s">
        <v>1005</v>
      </c>
      <c r="D11" s="500"/>
      <c r="E11" s="341"/>
      <c r="F11" s="489" t="s">
        <v>1012</v>
      </c>
      <c r="G11" s="503"/>
      <c r="H11" s="177" t="s">
        <v>524</v>
      </c>
      <c r="J11" s="134"/>
    </row>
    <row r="12" spans="2:10" ht="15.75" thickBot="1">
      <c r="B12" s="173"/>
      <c r="C12" s="165"/>
      <c r="D12" s="165"/>
      <c r="E12" s="165"/>
      <c r="F12" s="165"/>
      <c r="G12" s="165"/>
      <c r="H12" s="177"/>
    </row>
    <row r="13" spans="2:10" ht="60.75" thickBot="1">
      <c r="B13" s="172" t="s">
        <v>533</v>
      </c>
      <c r="C13" s="501" t="s">
        <v>1000</v>
      </c>
      <c r="D13" s="502"/>
      <c r="E13" s="502"/>
      <c r="F13" s="502"/>
      <c r="G13" s="503"/>
      <c r="H13" s="177" t="s">
        <v>525</v>
      </c>
      <c r="I13" s="169"/>
      <c r="J13" s="346"/>
    </row>
    <row r="14" spans="2:10" ht="15.75" thickBot="1">
      <c r="B14" s="174"/>
      <c r="C14" s="504"/>
      <c r="D14" s="504"/>
      <c r="E14" s="504"/>
      <c r="F14" s="504"/>
      <c r="G14" s="504"/>
      <c r="H14" s="177"/>
      <c r="I14" s="169"/>
      <c r="J14" s="170"/>
    </row>
    <row r="15" spans="2:10" ht="65.25" customHeight="1" thickBot="1">
      <c r="B15" s="72" t="s">
        <v>231</v>
      </c>
      <c r="C15" s="168" t="s">
        <v>1003</v>
      </c>
      <c r="D15" s="165"/>
      <c r="E15" s="168" t="s">
        <v>1001</v>
      </c>
      <c r="F15" s="165"/>
      <c r="G15" s="168"/>
      <c r="H15" s="178"/>
      <c r="I15" s="171"/>
      <c r="J15" s="346"/>
    </row>
    <row r="16" spans="2:10" ht="15.75" thickBot="1">
      <c r="B16" s="175"/>
      <c r="C16" s="165"/>
      <c r="D16" s="165"/>
      <c r="E16" s="165"/>
      <c r="F16" s="165"/>
      <c r="G16" s="165"/>
    </row>
    <row r="17" spans="2:10" ht="69.75" customHeight="1" thickBot="1">
      <c r="B17" s="176" t="s">
        <v>232</v>
      </c>
      <c r="C17" s="380" t="s">
        <v>1004</v>
      </c>
      <c r="D17" s="381"/>
      <c r="E17" s="380" t="s">
        <v>1002</v>
      </c>
      <c r="F17" s="381"/>
      <c r="G17" s="380"/>
    </row>
    <row r="18" spans="2:10">
      <c r="C18" s="169"/>
      <c r="D18" s="169"/>
      <c r="E18" s="169"/>
      <c r="F18" s="169"/>
      <c r="G18" s="169"/>
    </row>
    <row r="19" spans="2:10" ht="15.75" thickBot="1">
      <c r="B19" s="497" t="s">
        <v>527</v>
      </c>
      <c r="C19" s="497"/>
      <c r="D19" s="497"/>
      <c r="E19" s="497"/>
      <c r="F19" s="497"/>
      <c r="G19" s="497"/>
      <c r="I19" s="443" t="s">
        <v>979</v>
      </c>
    </row>
    <row r="20" spans="2:10" ht="17.25" customHeight="1">
      <c r="B20" s="498" t="s">
        <v>526</v>
      </c>
      <c r="C20" s="498"/>
      <c r="D20" s="498"/>
      <c r="E20" s="498"/>
      <c r="F20" s="498"/>
      <c r="G20" s="498"/>
      <c r="I20" s="444" t="s">
        <v>980</v>
      </c>
      <c r="J20" s="445" t="s">
        <v>981</v>
      </c>
    </row>
    <row r="21" spans="2:10" ht="29.25" customHeight="1" thickBot="1">
      <c r="B21" s="498" t="str">
        <f>IF(OR(C9="",C11="",F11="",C13=""),"",CONCATENATE($E$1," ",C9," ",$E$2," *",C11," *",F11,", ",$E$3," ",$C13))</f>
        <v>Posibilidad de afectación Reputacional por *Pérdida de credibilidad  y *Errores en la creación y divulgación de contenidos, debido a Publicar información errada.</v>
      </c>
      <c r="C21" s="498"/>
      <c r="D21" s="498"/>
      <c r="E21" s="498"/>
      <c r="F21" s="498"/>
      <c r="G21" s="498"/>
      <c r="I21" s="458" t="s">
        <v>217</v>
      </c>
      <c r="J21" s="459" t="s">
        <v>1006</v>
      </c>
    </row>
    <row r="24" spans="2:10" ht="20.25" customHeight="1">
      <c r="B24" s="486" t="s">
        <v>846</v>
      </c>
      <c r="C24" s="487"/>
      <c r="D24" s="487"/>
      <c r="E24" s="487"/>
      <c r="F24" s="487"/>
      <c r="G24" s="487"/>
    </row>
    <row r="25" spans="2:10">
      <c r="B25" s="488" t="s">
        <v>228</v>
      </c>
      <c r="C25" s="488"/>
      <c r="D25" s="488"/>
      <c r="E25" s="488"/>
      <c r="F25" s="488"/>
      <c r="G25" s="488"/>
    </row>
    <row r="26" spans="2:10" ht="15.75" thickBot="1">
      <c r="C26" s="167" t="s">
        <v>534</v>
      </c>
    </row>
    <row r="27" spans="2:10" ht="30.75" thickBot="1">
      <c r="B27" s="172" t="s">
        <v>229</v>
      </c>
      <c r="C27" s="489"/>
      <c r="D27" s="490"/>
      <c r="E27" s="490"/>
      <c r="F27" s="490"/>
      <c r="G27" s="491"/>
      <c r="H27" s="177" t="s">
        <v>523</v>
      </c>
    </row>
    <row r="28" spans="2:10" ht="15.75" thickBot="1">
      <c r="B28" s="173"/>
      <c r="C28" s="165"/>
      <c r="D28" s="165"/>
      <c r="E28" s="165"/>
      <c r="F28" s="165"/>
      <c r="G28" s="364" t="s">
        <v>917</v>
      </c>
      <c r="H28" s="177"/>
    </row>
    <row r="29" spans="2:10" ht="60" customHeight="1" thickBot="1">
      <c r="B29" s="172" t="s">
        <v>230</v>
      </c>
      <c r="C29" s="499"/>
      <c r="D29" s="500"/>
      <c r="E29" s="134"/>
      <c r="F29" s="499"/>
      <c r="G29" s="500"/>
      <c r="H29" s="177" t="s">
        <v>524</v>
      </c>
    </row>
    <row r="30" spans="2:10" ht="15.75" thickBot="1">
      <c r="B30" s="173"/>
      <c r="C30" s="165"/>
      <c r="D30" s="165"/>
      <c r="E30" s="165"/>
      <c r="F30" s="165"/>
      <c r="G30" s="165"/>
      <c r="H30" s="177"/>
    </row>
    <row r="31" spans="2:10" ht="60.75" thickBot="1">
      <c r="B31" s="172" t="s">
        <v>533</v>
      </c>
      <c r="C31" s="501"/>
      <c r="D31" s="502"/>
      <c r="E31" s="502"/>
      <c r="F31" s="502"/>
      <c r="G31" s="503"/>
      <c r="H31" s="177" t="s">
        <v>525</v>
      </c>
    </row>
    <row r="32" spans="2:10" ht="15.75" thickBot="1">
      <c r="B32" s="174"/>
      <c r="C32" s="504"/>
      <c r="D32" s="504"/>
      <c r="E32" s="504"/>
      <c r="F32" s="504"/>
      <c r="G32" s="504"/>
      <c r="H32" s="177"/>
    </row>
    <row r="33" spans="2:10" ht="15.75" thickBot="1">
      <c r="B33" s="72" t="s">
        <v>231</v>
      </c>
      <c r="C33" s="168"/>
      <c r="D33" s="134"/>
      <c r="E33" s="168"/>
      <c r="F33" s="165"/>
      <c r="G33" s="168"/>
      <c r="H33" s="178"/>
    </row>
    <row r="34" spans="2:10" ht="15.75" thickBot="1">
      <c r="B34" s="175"/>
      <c r="C34" s="165"/>
      <c r="D34" s="165"/>
      <c r="E34" s="165"/>
      <c r="F34" s="165"/>
      <c r="G34" s="165"/>
    </row>
    <row r="35" spans="2:10" ht="30.75" thickBot="1">
      <c r="B35" s="176" t="s">
        <v>232</v>
      </c>
      <c r="C35" s="168"/>
      <c r="D35" s="165"/>
      <c r="E35" s="168"/>
      <c r="F35" s="165"/>
      <c r="G35" s="168"/>
      <c r="H35" s="165"/>
    </row>
    <row r="36" spans="2:10">
      <c r="C36" s="169"/>
      <c r="D36" s="169"/>
      <c r="E36" s="169"/>
      <c r="F36" s="169"/>
      <c r="G36" s="169"/>
    </row>
    <row r="37" spans="2:10" ht="15.75" thickBot="1">
      <c r="B37" s="497" t="s">
        <v>527</v>
      </c>
      <c r="C37" s="497"/>
      <c r="D37" s="497"/>
      <c r="E37" s="497"/>
      <c r="F37" s="497"/>
      <c r="G37" s="497"/>
      <c r="I37" s="443" t="s">
        <v>979</v>
      </c>
    </row>
    <row r="38" spans="2:10">
      <c r="B38" s="498" t="s">
        <v>526</v>
      </c>
      <c r="C38" s="498"/>
      <c r="D38" s="498"/>
      <c r="E38" s="498"/>
      <c r="F38" s="498"/>
      <c r="G38" s="498"/>
      <c r="I38" s="444" t="s">
        <v>980</v>
      </c>
      <c r="J38" s="445" t="s">
        <v>981</v>
      </c>
    </row>
    <row r="39" spans="2:10" ht="15.75" thickBot="1">
      <c r="B39" s="498" t="str">
        <f>IF(OR(C27="",C29="",F29="",C31=""),"",CONCATENATE($E$1," ",C27," ",$E$2," *",C29," *",F29,", ",$E$3," ",$C31))</f>
        <v/>
      </c>
      <c r="C39" s="498"/>
      <c r="D39" s="498"/>
      <c r="E39" s="498"/>
      <c r="F39" s="498"/>
      <c r="G39" s="498"/>
      <c r="I39" s="446"/>
      <c r="J39" s="447"/>
    </row>
    <row r="42" spans="2:10" ht="20.25" customHeight="1">
      <c r="B42" s="486" t="s">
        <v>848</v>
      </c>
      <c r="C42" s="487"/>
      <c r="D42" s="487"/>
      <c r="E42" s="487"/>
      <c r="F42" s="487"/>
      <c r="G42" s="487"/>
    </row>
    <row r="43" spans="2:10">
      <c r="B43" s="488" t="s">
        <v>228</v>
      </c>
      <c r="C43" s="488"/>
      <c r="D43" s="488"/>
      <c r="E43" s="488"/>
      <c r="F43" s="488"/>
      <c r="G43" s="488"/>
    </row>
    <row r="44" spans="2:10" ht="15.75" thickBot="1">
      <c r="C44" s="167" t="s">
        <v>534</v>
      </c>
    </row>
    <row r="45" spans="2:10" ht="30.75" thickBot="1">
      <c r="B45" s="172" t="s">
        <v>229</v>
      </c>
      <c r="C45" s="489"/>
      <c r="D45" s="490"/>
      <c r="E45" s="490"/>
      <c r="F45" s="490"/>
      <c r="G45" s="491"/>
      <c r="H45" s="177" t="s">
        <v>523</v>
      </c>
    </row>
    <row r="46" spans="2:10" ht="15.75" thickBot="1">
      <c r="B46" s="173"/>
      <c r="C46" s="165"/>
      <c r="D46" s="165"/>
      <c r="E46" s="165"/>
      <c r="F46" s="165"/>
      <c r="G46" s="364" t="s">
        <v>917</v>
      </c>
      <c r="H46" s="177"/>
    </row>
    <row r="47" spans="2:10" ht="45.75" thickBot="1">
      <c r="B47" s="172" t="s">
        <v>230</v>
      </c>
      <c r="C47" s="499"/>
      <c r="D47" s="500"/>
      <c r="E47" s="165"/>
      <c r="F47" s="492"/>
      <c r="G47" s="493"/>
      <c r="H47" s="177" t="s">
        <v>524</v>
      </c>
    </row>
    <row r="48" spans="2:10" ht="15.75" thickBot="1">
      <c r="B48" s="173"/>
      <c r="C48" s="165"/>
      <c r="D48" s="165"/>
      <c r="E48" s="165"/>
      <c r="F48" s="165"/>
      <c r="G48" s="165"/>
      <c r="H48" s="177"/>
    </row>
    <row r="49" spans="2:10" ht="60.75" thickBot="1">
      <c r="B49" s="172" t="s">
        <v>533</v>
      </c>
      <c r="C49" s="501"/>
      <c r="D49" s="502"/>
      <c r="E49" s="502"/>
      <c r="F49" s="502"/>
      <c r="G49" s="503"/>
      <c r="H49" s="177" t="s">
        <v>525</v>
      </c>
    </row>
    <row r="50" spans="2:10" ht="15.75" thickBot="1">
      <c r="B50" s="174"/>
      <c r="C50" s="496"/>
      <c r="D50" s="496"/>
      <c r="E50" s="496"/>
      <c r="F50" s="496"/>
      <c r="G50" s="496"/>
      <c r="H50" s="177"/>
    </row>
    <row r="51" spans="2:10" ht="15.75" thickBot="1">
      <c r="B51" s="72" t="s">
        <v>231</v>
      </c>
      <c r="C51" s="168"/>
      <c r="D51" s="134"/>
      <c r="E51" s="168"/>
      <c r="F51" s="134"/>
      <c r="G51" s="389"/>
      <c r="H51" s="178"/>
    </row>
    <row r="52" spans="2:10" ht="15.75" thickBot="1">
      <c r="B52" s="175"/>
      <c r="C52" s="134"/>
      <c r="D52" s="134"/>
      <c r="E52" s="134"/>
      <c r="F52" s="134"/>
      <c r="G52" s="134"/>
    </row>
    <row r="53" spans="2:10" ht="30.75" thickBot="1">
      <c r="B53" s="176" t="s">
        <v>232</v>
      </c>
      <c r="C53" s="168"/>
      <c r="D53" s="134"/>
      <c r="E53" s="168"/>
      <c r="F53" s="134"/>
      <c r="G53" s="168"/>
    </row>
    <row r="54" spans="2:10">
      <c r="C54" s="169"/>
      <c r="D54" s="169"/>
      <c r="E54" s="169"/>
      <c r="F54" s="169"/>
      <c r="G54" s="169"/>
    </row>
    <row r="55" spans="2:10" ht="15.75" thickBot="1">
      <c r="B55" s="497" t="s">
        <v>527</v>
      </c>
      <c r="C55" s="497"/>
      <c r="D55" s="497"/>
      <c r="E55" s="497"/>
      <c r="F55" s="497"/>
      <c r="G55" s="497"/>
      <c r="I55" s="443" t="s">
        <v>979</v>
      </c>
    </row>
    <row r="56" spans="2:10">
      <c r="B56" s="498" t="str">
        <f>IF(OR(C45="",C47="",F47="",C49=""),"",CONCATENATE($E$1," ",C45," ",$E$2," *",C47," *",F47,", ",$E$3," ",$C49))</f>
        <v/>
      </c>
      <c r="C56" s="498"/>
      <c r="D56" s="498"/>
      <c r="E56" s="498"/>
      <c r="F56" s="498"/>
      <c r="G56" s="498"/>
      <c r="I56" s="444" t="s">
        <v>980</v>
      </c>
      <c r="J56" s="445" t="s">
        <v>981</v>
      </c>
    </row>
    <row r="57" spans="2:10" ht="15.75" thickBot="1">
      <c r="B57" s="505"/>
      <c r="C57" s="505"/>
      <c r="D57" s="505"/>
      <c r="E57" s="505"/>
      <c r="F57" s="505"/>
      <c r="G57" s="505"/>
      <c r="I57" s="446"/>
      <c r="J57" s="447"/>
    </row>
    <row r="59" spans="2:10" ht="20.25" customHeight="1">
      <c r="B59" s="486" t="s">
        <v>849</v>
      </c>
      <c r="C59" s="487"/>
      <c r="D59" s="487"/>
      <c r="E59" s="487"/>
      <c r="F59" s="487"/>
      <c r="G59" s="487"/>
    </row>
    <row r="60" spans="2:10">
      <c r="B60" s="488" t="s">
        <v>228</v>
      </c>
      <c r="C60" s="488"/>
      <c r="D60" s="488"/>
      <c r="E60" s="488"/>
      <c r="F60" s="488"/>
      <c r="G60" s="488"/>
    </row>
    <row r="61" spans="2:10" ht="15.75" thickBot="1">
      <c r="C61" s="167" t="s">
        <v>534</v>
      </c>
    </row>
    <row r="62" spans="2:10" ht="30.75" thickBot="1">
      <c r="B62" s="172" t="s">
        <v>229</v>
      </c>
      <c r="C62" s="489"/>
      <c r="D62" s="490"/>
      <c r="E62" s="490"/>
      <c r="F62" s="490"/>
      <c r="G62" s="491"/>
      <c r="H62" s="177" t="s">
        <v>523</v>
      </c>
    </row>
    <row r="63" spans="2:10" ht="15.75" thickBot="1">
      <c r="B63" s="173"/>
      <c r="C63" s="165"/>
      <c r="D63" s="165"/>
      <c r="E63" s="165"/>
      <c r="F63" s="165"/>
      <c r="G63" s="364" t="s">
        <v>917</v>
      </c>
      <c r="H63" s="177"/>
    </row>
    <row r="64" spans="2:10" ht="45.75" thickBot="1">
      <c r="B64" s="172" t="s">
        <v>230</v>
      </c>
      <c r="C64" s="499"/>
      <c r="D64" s="500"/>
      <c r="E64" s="165"/>
      <c r="F64" s="499"/>
      <c r="G64" s="500"/>
      <c r="H64" s="177" t="s">
        <v>524</v>
      </c>
    </row>
    <row r="65" spans="2:10" ht="15.75" thickBot="1">
      <c r="B65" s="173"/>
      <c r="C65" s="165"/>
      <c r="D65" s="165"/>
      <c r="E65" s="165"/>
      <c r="F65" s="165"/>
      <c r="G65" s="165"/>
      <c r="H65" s="177"/>
    </row>
    <row r="66" spans="2:10" ht="60.75" thickBot="1">
      <c r="B66" s="172" t="s">
        <v>533</v>
      </c>
      <c r="C66" s="506"/>
      <c r="D66" s="507"/>
      <c r="E66" s="507"/>
      <c r="F66" s="507"/>
      <c r="G66" s="500"/>
      <c r="H66" s="177" t="s">
        <v>525</v>
      </c>
    </row>
    <row r="67" spans="2:10" ht="15.75" thickBot="1">
      <c r="B67" s="174"/>
      <c r="C67" s="504"/>
      <c r="D67" s="504"/>
      <c r="E67" s="504"/>
      <c r="F67" s="504"/>
      <c r="G67" s="504"/>
      <c r="H67" s="177"/>
    </row>
    <row r="68" spans="2:10" ht="15.75" thickBot="1">
      <c r="B68" s="72" t="s">
        <v>231</v>
      </c>
      <c r="C68" s="168"/>
      <c r="D68" s="134"/>
      <c r="E68" s="168"/>
      <c r="F68" s="134"/>
      <c r="G68" s="168"/>
      <c r="H68" s="178"/>
    </row>
    <row r="69" spans="2:10" ht="15.75" thickBot="1">
      <c r="B69" s="175"/>
      <c r="C69" s="134"/>
      <c r="D69" s="134"/>
      <c r="E69" s="134"/>
      <c r="F69" s="134"/>
      <c r="G69" s="134"/>
    </row>
    <row r="70" spans="2:10" ht="30.75" thickBot="1">
      <c r="B70" s="176" t="s">
        <v>232</v>
      </c>
      <c r="C70" s="168"/>
      <c r="D70" s="134"/>
      <c r="E70" s="168"/>
      <c r="F70" s="134"/>
      <c r="G70" s="168"/>
    </row>
    <row r="71" spans="2:10">
      <c r="B71" s="175"/>
      <c r="C71" s="68"/>
      <c r="D71" s="68"/>
      <c r="E71" s="68"/>
      <c r="F71" s="68"/>
      <c r="G71" s="68"/>
    </row>
    <row r="72" spans="2:10" ht="15.75" thickBot="1">
      <c r="B72" s="497" t="s">
        <v>527</v>
      </c>
      <c r="C72" s="497"/>
      <c r="D72" s="497"/>
      <c r="E72" s="497"/>
      <c r="F72" s="497"/>
      <c r="G72" s="497"/>
      <c r="I72" s="443" t="s">
        <v>979</v>
      </c>
    </row>
    <row r="73" spans="2:10">
      <c r="B73" s="498" t="str">
        <f>IF(OR(C62="",C64="",F64="",C66=""),"",CONCATENATE($E$1," ",C62," ",$E$2," *",C64," *",F64,", ",$E$3," ",$C66))</f>
        <v/>
      </c>
      <c r="C73" s="498"/>
      <c r="D73" s="498"/>
      <c r="E73" s="498"/>
      <c r="F73" s="498"/>
      <c r="G73" s="498"/>
      <c r="I73" s="444" t="s">
        <v>980</v>
      </c>
      <c r="J73" s="445" t="s">
        <v>981</v>
      </c>
    </row>
    <row r="74" spans="2:10" ht="15.75" thickBot="1">
      <c r="B74" s="505"/>
      <c r="C74" s="505"/>
      <c r="D74" s="505"/>
      <c r="E74" s="505"/>
      <c r="F74" s="505"/>
      <c r="G74" s="505"/>
      <c r="I74" s="446"/>
      <c r="J74" s="447"/>
    </row>
    <row r="76" spans="2:10" ht="21">
      <c r="B76" s="486" t="s">
        <v>850</v>
      </c>
      <c r="C76" s="487"/>
      <c r="D76" s="487"/>
      <c r="E76" s="487"/>
      <c r="F76" s="487"/>
      <c r="G76" s="487"/>
    </row>
    <row r="77" spans="2:10">
      <c r="B77" s="488" t="s">
        <v>228</v>
      </c>
      <c r="C77" s="488"/>
      <c r="D77" s="488"/>
      <c r="E77" s="488"/>
      <c r="F77" s="488"/>
      <c r="G77" s="488"/>
    </row>
    <row r="78" spans="2:10" ht="15.75" thickBot="1">
      <c r="C78" s="167" t="s">
        <v>534</v>
      </c>
    </row>
    <row r="79" spans="2:10" ht="30.75" thickBot="1">
      <c r="B79" s="172" t="s">
        <v>229</v>
      </c>
      <c r="C79" s="489"/>
      <c r="D79" s="490"/>
      <c r="E79" s="490"/>
      <c r="F79" s="490"/>
      <c r="G79" s="491"/>
      <c r="H79" s="177" t="s">
        <v>523</v>
      </c>
    </row>
    <row r="80" spans="2:10" ht="15.75" thickBot="1">
      <c r="B80" s="173"/>
      <c r="C80" s="165"/>
      <c r="D80" s="165"/>
      <c r="E80" s="165"/>
      <c r="F80" s="165"/>
      <c r="G80" s="364" t="s">
        <v>917</v>
      </c>
      <c r="H80" s="177"/>
    </row>
    <row r="81" spans="2:10" ht="45.75" thickBot="1">
      <c r="B81" s="172" t="s">
        <v>230</v>
      </c>
      <c r="C81" s="489"/>
      <c r="D81" s="491"/>
      <c r="E81" s="165"/>
      <c r="F81" s="499"/>
      <c r="G81" s="493"/>
      <c r="H81" s="177" t="s">
        <v>524</v>
      </c>
    </row>
    <row r="82" spans="2:10" ht="15.75" thickBot="1">
      <c r="B82" s="173"/>
      <c r="C82" s="165"/>
      <c r="D82" s="165"/>
      <c r="E82" s="165"/>
      <c r="F82" s="165"/>
      <c r="G82" s="165"/>
      <c r="H82" s="177"/>
    </row>
    <row r="83" spans="2:10" ht="60.75" thickBot="1">
      <c r="B83" s="172" t="s">
        <v>533</v>
      </c>
      <c r="C83" s="506"/>
      <c r="D83" s="507"/>
      <c r="E83" s="507"/>
      <c r="F83" s="507"/>
      <c r="G83" s="500"/>
      <c r="H83" s="177" t="s">
        <v>525</v>
      </c>
    </row>
    <row r="84" spans="2:10" ht="15.75" thickBot="1">
      <c r="B84" s="174"/>
      <c r="C84" s="504"/>
      <c r="D84" s="504"/>
      <c r="E84" s="504"/>
      <c r="F84" s="504"/>
      <c r="G84" s="504"/>
      <c r="H84" s="177"/>
    </row>
    <row r="85" spans="2:10" ht="15.75" thickBot="1">
      <c r="B85" s="72" t="s">
        <v>231</v>
      </c>
      <c r="C85" s="168"/>
      <c r="D85" s="134"/>
      <c r="E85" s="168"/>
      <c r="F85" s="134"/>
      <c r="G85" s="168"/>
      <c r="H85" s="178"/>
    </row>
    <row r="86" spans="2:10" ht="15.75" thickBot="1">
      <c r="B86" s="175"/>
      <c r="C86" s="134"/>
      <c r="D86" s="134"/>
      <c r="E86" s="134"/>
      <c r="F86" s="134"/>
      <c r="G86" s="134"/>
    </row>
    <row r="87" spans="2:10" ht="30.75" thickBot="1">
      <c r="B87" s="176" t="s">
        <v>232</v>
      </c>
      <c r="C87" s="168"/>
      <c r="D87" s="134"/>
      <c r="E87" s="168"/>
      <c r="F87" s="134"/>
      <c r="G87" s="168"/>
    </row>
    <row r="88" spans="2:10">
      <c r="C88" s="169"/>
      <c r="D88" s="169"/>
      <c r="E88" s="169"/>
      <c r="F88" s="169"/>
      <c r="G88" s="169"/>
    </row>
    <row r="89" spans="2:10" ht="15.75" thickBot="1">
      <c r="B89" s="497" t="s">
        <v>527</v>
      </c>
      <c r="C89" s="497"/>
      <c r="D89" s="497"/>
      <c r="E89" s="497"/>
      <c r="F89" s="497"/>
      <c r="G89" s="497"/>
      <c r="I89" s="443" t="s">
        <v>979</v>
      </c>
    </row>
    <row r="90" spans="2:10">
      <c r="B90" s="498" t="str">
        <f>IF(OR(C79="",C81="",F81="",C83=""),"",CONCATENATE($E$1," ",C79," ",$E$2," *",C81," *",F81,", ",$E$3," ",$C83))</f>
        <v/>
      </c>
      <c r="C90" s="498"/>
      <c r="D90" s="498"/>
      <c r="E90" s="498"/>
      <c r="F90" s="498"/>
      <c r="G90" s="498"/>
      <c r="I90" s="444" t="s">
        <v>980</v>
      </c>
      <c r="J90" s="445" t="s">
        <v>981</v>
      </c>
    </row>
    <row r="91" spans="2:10" ht="15.75" thickBot="1">
      <c r="B91" s="505"/>
      <c r="C91" s="505"/>
      <c r="D91" s="505"/>
      <c r="E91" s="505"/>
      <c r="F91" s="505"/>
      <c r="G91" s="505"/>
      <c r="I91" s="446"/>
      <c r="J91" s="447"/>
    </row>
    <row r="93" spans="2:10" ht="21">
      <c r="B93" s="486" t="s">
        <v>851</v>
      </c>
      <c r="C93" s="487"/>
      <c r="D93" s="487"/>
      <c r="E93" s="487"/>
      <c r="F93" s="487"/>
      <c r="G93" s="487"/>
    </row>
    <row r="94" spans="2:10">
      <c r="B94" s="488" t="s">
        <v>228</v>
      </c>
      <c r="C94" s="488"/>
      <c r="D94" s="488"/>
      <c r="E94" s="488"/>
      <c r="F94" s="488"/>
      <c r="G94" s="488"/>
    </row>
    <row r="95" spans="2:10" ht="15.75" thickBot="1">
      <c r="C95" s="167" t="s">
        <v>534</v>
      </c>
    </row>
    <row r="96" spans="2:10" ht="30.75" thickBot="1">
      <c r="B96" s="172" t="s">
        <v>229</v>
      </c>
      <c r="C96" s="489"/>
      <c r="D96" s="490"/>
      <c r="E96" s="490"/>
      <c r="F96" s="490"/>
      <c r="G96" s="491"/>
      <c r="H96" s="177" t="s">
        <v>523</v>
      </c>
    </row>
    <row r="97" spans="2:10" ht="15.75" thickBot="1">
      <c r="B97" s="173"/>
      <c r="C97" s="165"/>
      <c r="D97" s="165"/>
      <c r="E97" s="165"/>
      <c r="F97" s="165"/>
      <c r="G97" s="364" t="s">
        <v>917</v>
      </c>
      <c r="H97" s="177"/>
    </row>
    <row r="98" spans="2:10" ht="45.75" thickBot="1">
      <c r="B98" s="172" t="s">
        <v>230</v>
      </c>
      <c r="C98" s="499"/>
      <c r="D98" s="493"/>
      <c r="E98" s="165"/>
      <c r="F98" s="499"/>
      <c r="G98" s="493"/>
      <c r="H98" s="177" t="s">
        <v>524</v>
      </c>
    </row>
    <row r="99" spans="2:10" ht="15.75" thickBot="1">
      <c r="B99" s="173"/>
      <c r="C99" s="165"/>
      <c r="D99" s="165"/>
      <c r="E99" s="165"/>
      <c r="F99" s="165"/>
      <c r="G99" s="165"/>
      <c r="H99" s="177"/>
    </row>
    <row r="100" spans="2:10" ht="60.75" thickBot="1">
      <c r="B100" s="172" t="s">
        <v>533</v>
      </c>
      <c r="C100" s="501"/>
      <c r="D100" s="490"/>
      <c r="E100" s="490"/>
      <c r="F100" s="490"/>
      <c r="G100" s="491"/>
      <c r="H100" s="177" t="s">
        <v>525</v>
      </c>
    </row>
    <row r="101" spans="2:10" ht="15.75" thickBot="1">
      <c r="B101" s="174"/>
      <c r="C101" s="496"/>
      <c r="D101" s="496"/>
      <c r="E101" s="496"/>
      <c r="F101" s="496"/>
      <c r="G101" s="496"/>
      <c r="H101" s="177"/>
    </row>
    <row r="102" spans="2:10" ht="15.75" thickBot="1">
      <c r="B102" s="72" t="s">
        <v>231</v>
      </c>
      <c r="C102" s="396"/>
      <c r="D102" s="134"/>
      <c r="E102" s="168"/>
      <c r="F102" s="134"/>
      <c r="G102" s="168"/>
      <c r="H102" s="178"/>
    </row>
    <row r="103" spans="2:10" ht="15.75" thickBot="1">
      <c r="B103" s="175"/>
      <c r="C103" s="134"/>
      <c r="D103" s="134"/>
      <c r="E103" s="134"/>
      <c r="F103" s="134"/>
      <c r="G103" s="134"/>
    </row>
    <row r="104" spans="2:10" ht="30.75" thickBot="1">
      <c r="B104" s="176" t="s">
        <v>232</v>
      </c>
      <c r="C104" s="168"/>
      <c r="D104" s="134"/>
      <c r="E104" s="168"/>
      <c r="F104" s="134"/>
      <c r="G104" s="168"/>
    </row>
    <row r="105" spans="2:10">
      <c r="C105" s="169"/>
      <c r="D105" s="169"/>
      <c r="E105" s="169"/>
      <c r="F105" s="169"/>
      <c r="G105" s="169"/>
    </row>
    <row r="106" spans="2:10" ht="15.75" thickBot="1">
      <c r="B106" s="497" t="s">
        <v>527</v>
      </c>
      <c r="C106" s="497"/>
      <c r="D106" s="497"/>
      <c r="E106" s="497"/>
      <c r="F106" s="497"/>
      <c r="G106" s="497"/>
      <c r="I106" s="443" t="s">
        <v>979</v>
      </c>
    </row>
    <row r="107" spans="2:10">
      <c r="B107" s="498" t="str">
        <f>IF(OR(C96="",C98="",F98="",C100=""),"",CONCATENATE($E$1," ",C96," ",$E$2," *",C98," *",F98,", ",$E$3," ",$C100))</f>
        <v/>
      </c>
      <c r="C107" s="498"/>
      <c r="D107" s="498"/>
      <c r="E107" s="498"/>
      <c r="F107" s="498"/>
      <c r="G107" s="498"/>
      <c r="I107" s="444" t="s">
        <v>980</v>
      </c>
      <c r="J107" s="445" t="s">
        <v>981</v>
      </c>
    </row>
    <row r="108" spans="2:10" ht="15.75" thickBot="1">
      <c r="I108" s="446"/>
      <c r="J108" s="447"/>
    </row>
    <row r="110" spans="2:10" ht="21">
      <c r="B110" s="486" t="s">
        <v>852</v>
      </c>
      <c r="C110" s="487"/>
      <c r="D110" s="487"/>
      <c r="E110" s="487"/>
      <c r="F110" s="487"/>
      <c r="G110" s="487"/>
    </row>
    <row r="111" spans="2:10">
      <c r="B111" s="488" t="s">
        <v>228</v>
      </c>
      <c r="C111" s="488"/>
      <c r="D111" s="488"/>
      <c r="E111" s="488"/>
      <c r="F111" s="488"/>
      <c r="G111" s="488"/>
    </row>
    <row r="112" spans="2:10" ht="15.75" thickBot="1">
      <c r="C112" s="167" t="s">
        <v>534</v>
      </c>
    </row>
    <row r="113" spans="2:10" ht="30.75" thickBot="1">
      <c r="B113" s="172" t="s">
        <v>229</v>
      </c>
      <c r="C113" s="489"/>
      <c r="D113" s="490"/>
      <c r="E113" s="490"/>
      <c r="F113" s="490"/>
      <c r="G113" s="491"/>
      <c r="H113" s="177" t="s">
        <v>523</v>
      </c>
    </row>
    <row r="114" spans="2:10" ht="15.75" thickBot="1">
      <c r="B114" s="173"/>
      <c r="C114" s="165"/>
      <c r="D114" s="165"/>
      <c r="E114" s="165"/>
      <c r="F114" s="165"/>
      <c r="G114" s="364" t="s">
        <v>917</v>
      </c>
      <c r="H114" s="177"/>
    </row>
    <row r="115" spans="2:10" ht="45.75" thickBot="1">
      <c r="B115" s="172" t="s">
        <v>230</v>
      </c>
      <c r="C115" s="499"/>
      <c r="D115" s="493"/>
      <c r="E115" s="165"/>
      <c r="F115" s="492"/>
      <c r="G115" s="493"/>
      <c r="H115" s="177" t="s">
        <v>524</v>
      </c>
    </row>
    <row r="116" spans="2:10" ht="15.75" thickBot="1">
      <c r="B116" s="173"/>
      <c r="C116" s="165"/>
      <c r="D116" s="165"/>
      <c r="E116" s="165"/>
      <c r="F116" s="165"/>
      <c r="G116" s="165"/>
      <c r="H116" s="177"/>
    </row>
    <row r="117" spans="2:10" ht="60.75" thickBot="1">
      <c r="B117" s="172" t="s">
        <v>533</v>
      </c>
      <c r="C117" s="506"/>
      <c r="D117" s="507"/>
      <c r="E117" s="507"/>
      <c r="F117" s="507"/>
      <c r="G117" s="500"/>
      <c r="H117" s="177" t="s">
        <v>525</v>
      </c>
    </row>
    <row r="118" spans="2:10" ht="15.75" thickBot="1">
      <c r="B118" s="174"/>
      <c r="C118" s="496"/>
      <c r="D118" s="496"/>
      <c r="E118" s="496"/>
      <c r="F118" s="496"/>
      <c r="G118" s="496"/>
      <c r="H118" s="177"/>
    </row>
    <row r="119" spans="2:10" ht="15.75" thickBot="1">
      <c r="B119" s="72" t="s">
        <v>231</v>
      </c>
      <c r="C119" s="168"/>
      <c r="D119" s="134"/>
      <c r="E119" s="168"/>
      <c r="F119" s="134"/>
      <c r="G119" s="168"/>
      <c r="H119" s="178"/>
    </row>
    <row r="120" spans="2:10" ht="15.75" thickBot="1">
      <c r="B120" s="175"/>
      <c r="C120" s="134"/>
      <c r="D120" s="134"/>
      <c r="E120" s="134"/>
      <c r="F120" s="134"/>
      <c r="G120" s="134"/>
    </row>
    <row r="121" spans="2:10" ht="30.75" thickBot="1">
      <c r="B121" s="176" t="s">
        <v>232</v>
      </c>
      <c r="C121" s="168"/>
      <c r="D121" s="134"/>
      <c r="E121" s="168"/>
      <c r="F121" s="134"/>
      <c r="G121" s="168"/>
    </row>
    <row r="122" spans="2:10">
      <c r="C122" s="169"/>
      <c r="D122" s="169"/>
      <c r="E122" s="169"/>
      <c r="F122" s="169"/>
      <c r="G122" s="169"/>
    </row>
    <row r="123" spans="2:10" ht="15.75" thickBot="1">
      <c r="B123" s="497" t="s">
        <v>527</v>
      </c>
      <c r="C123" s="497"/>
      <c r="D123" s="497"/>
      <c r="E123" s="497"/>
      <c r="F123" s="497"/>
      <c r="G123" s="497"/>
      <c r="I123" s="443" t="s">
        <v>979</v>
      </c>
    </row>
    <row r="124" spans="2:10">
      <c r="B124" s="498" t="str">
        <f>IF(OR(C113="",C115="",F115="",C117=""),"",CONCATENATE($E$1," ",C113," ",$E$2," *",C115," *",F115,", ",$E$3," ",$C117))</f>
        <v/>
      </c>
      <c r="C124" s="498"/>
      <c r="D124" s="498"/>
      <c r="E124" s="498"/>
      <c r="F124" s="498"/>
      <c r="G124" s="498"/>
      <c r="I124" s="444" t="s">
        <v>980</v>
      </c>
      <c r="J124" s="445" t="s">
        <v>981</v>
      </c>
    </row>
    <row r="125" spans="2:10" ht="15.75" thickBot="1">
      <c r="I125" s="446"/>
      <c r="J125" s="447"/>
    </row>
    <row r="127" spans="2:10" ht="21">
      <c r="B127" s="486" t="s">
        <v>853</v>
      </c>
      <c r="C127" s="487"/>
      <c r="D127" s="487"/>
      <c r="E127" s="487"/>
      <c r="F127" s="487"/>
      <c r="G127" s="487"/>
    </row>
    <row r="128" spans="2:10">
      <c r="B128" s="488" t="s">
        <v>228</v>
      </c>
      <c r="C128" s="488"/>
      <c r="D128" s="488"/>
      <c r="E128" s="488"/>
      <c r="F128" s="488"/>
      <c r="G128" s="488"/>
    </row>
    <row r="129" spans="2:10" ht="15.75" thickBot="1">
      <c r="C129" s="167" t="s">
        <v>534</v>
      </c>
    </row>
    <row r="130" spans="2:10" ht="30.75" thickBot="1">
      <c r="B130" s="172" t="s">
        <v>229</v>
      </c>
      <c r="C130" s="489"/>
      <c r="D130" s="490"/>
      <c r="E130" s="490"/>
      <c r="F130" s="490"/>
      <c r="G130" s="491"/>
      <c r="H130" s="177" t="s">
        <v>523</v>
      </c>
    </row>
    <row r="131" spans="2:10" ht="15.75" thickBot="1">
      <c r="B131" s="173"/>
      <c r="C131" s="165"/>
      <c r="D131" s="165"/>
      <c r="E131" s="165"/>
      <c r="F131" s="165"/>
      <c r="G131" s="364" t="s">
        <v>917</v>
      </c>
      <c r="H131" s="177"/>
    </row>
    <row r="132" spans="2:10" ht="45.75" thickBot="1">
      <c r="B132" s="172" t="s">
        <v>230</v>
      </c>
      <c r="C132" s="499"/>
      <c r="D132" s="500"/>
      <c r="E132" s="134"/>
      <c r="F132" s="499"/>
      <c r="G132" s="500"/>
      <c r="H132" s="177" t="s">
        <v>524</v>
      </c>
    </row>
    <row r="133" spans="2:10" ht="15.75" thickBot="1">
      <c r="B133" s="173"/>
      <c r="C133" s="165"/>
      <c r="D133" s="165"/>
      <c r="E133" s="165"/>
      <c r="F133" s="165"/>
      <c r="G133" s="165"/>
      <c r="H133" s="177"/>
    </row>
    <row r="134" spans="2:10" ht="60.75" thickBot="1">
      <c r="B134" s="172" t="s">
        <v>533</v>
      </c>
      <c r="C134" s="501"/>
      <c r="D134" s="502"/>
      <c r="E134" s="502"/>
      <c r="F134" s="502"/>
      <c r="G134" s="503"/>
      <c r="H134" s="177" t="s">
        <v>525</v>
      </c>
    </row>
    <row r="135" spans="2:10" ht="15.75" thickBot="1">
      <c r="B135" s="174"/>
      <c r="C135" s="504"/>
      <c r="D135" s="504"/>
      <c r="E135" s="504"/>
      <c r="F135" s="504"/>
      <c r="G135" s="504"/>
      <c r="H135" s="177"/>
    </row>
    <row r="136" spans="2:10" ht="15.75" thickBot="1">
      <c r="B136" s="72" t="s">
        <v>231</v>
      </c>
      <c r="C136" s="168"/>
      <c r="D136" s="165"/>
      <c r="E136" s="168"/>
      <c r="F136" s="165"/>
      <c r="G136" s="168"/>
      <c r="H136" s="178"/>
    </row>
    <row r="137" spans="2:10" ht="15.75" thickBot="1">
      <c r="B137" s="175"/>
      <c r="C137" s="165"/>
      <c r="D137" s="165"/>
      <c r="E137" s="165"/>
      <c r="F137" s="165"/>
      <c r="G137" s="165"/>
    </row>
    <row r="138" spans="2:10" ht="30.75" thickBot="1">
      <c r="B138" s="176" t="s">
        <v>232</v>
      </c>
      <c r="C138" s="168"/>
      <c r="D138" s="134"/>
      <c r="E138" s="168"/>
      <c r="F138" s="134"/>
      <c r="G138" s="168"/>
    </row>
    <row r="139" spans="2:10">
      <c r="C139" s="169"/>
      <c r="D139" s="169"/>
      <c r="E139" s="169"/>
      <c r="F139" s="169"/>
      <c r="G139" s="169"/>
    </row>
    <row r="140" spans="2:10" ht="15.75" thickBot="1">
      <c r="B140" s="497" t="s">
        <v>527</v>
      </c>
      <c r="C140" s="497"/>
      <c r="D140" s="497"/>
      <c r="E140" s="497"/>
      <c r="F140" s="497"/>
      <c r="G140" s="497"/>
      <c r="I140" s="443" t="s">
        <v>979</v>
      </c>
    </row>
    <row r="141" spans="2:10">
      <c r="B141" s="498" t="str">
        <f>IF(OR(C130="",C132="",F132="",C134=""),"",CONCATENATE($E$1," ",C130," ",$E$2," *",C132," *",F132,", ",$E$3," ",$C134))</f>
        <v/>
      </c>
      <c r="C141" s="498"/>
      <c r="D141" s="498"/>
      <c r="E141" s="498"/>
      <c r="F141" s="498"/>
      <c r="G141" s="498"/>
      <c r="I141" s="444" t="s">
        <v>980</v>
      </c>
      <c r="J141" s="445" t="s">
        <v>981</v>
      </c>
    </row>
    <row r="142" spans="2:10" ht="15.75" thickBot="1">
      <c r="I142" s="446"/>
      <c r="J142" s="447"/>
    </row>
    <row r="144" spans="2:10" ht="21">
      <c r="B144" s="486" t="s">
        <v>854</v>
      </c>
      <c r="C144" s="487"/>
      <c r="D144" s="487"/>
      <c r="E144" s="487"/>
      <c r="F144" s="487"/>
      <c r="G144" s="487"/>
    </row>
    <row r="145" spans="2:10">
      <c r="B145" s="488" t="s">
        <v>228</v>
      </c>
      <c r="C145" s="488"/>
      <c r="D145" s="488"/>
      <c r="E145" s="488"/>
      <c r="F145" s="488"/>
      <c r="G145" s="488"/>
    </row>
    <row r="146" spans="2:10" ht="15.75" thickBot="1">
      <c r="C146" s="167" t="s">
        <v>534</v>
      </c>
    </row>
    <row r="147" spans="2:10" ht="30.75" thickBot="1">
      <c r="B147" s="172" t="s">
        <v>229</v>
      </c>
      <c r="C147" s="489"/>
      <c r="D147" s="490"/>
      <c r="E147" s="490"/>
      <c r="F147" s="490"/>
      <c r="G147" s="491"/>
      <c r="H147" s="177" t="s">
        <v>523</v>
      </c>
    </row>
    <row r="148" spans="2:10" ht="15.75" thickBot="1">
      <c r="B148" s="173"/>
      <c r="C148" s="165"/>
      <c r="D148" s="165"/>
      <c r="E148" s="165"/>
      <c r="F148" s="165"/>
      <c r="G148" s="364" t="s">
        <v>917</v>
      </c>
      <c r="H148" s="177"/>
    </row>
    <row r="149" spans="2:10" ht="45.75" thickBot="1">
      <c r="B149" s="172" t="s">
        <v>230</v>
      </c>
      <c r="C149" s="499"/>
      <c r="D149" s="493"/>
      <c r="E149" s="165"/>
      <c r="F149" s="492"/>
      <c r="G149" s="493"/>
      <c r="H149" s="177" t="s">
        <v>524</v>
      </c>
    </row>
    <row r="150" spans="2:10" ht="15.75" thickBot="1">
      <c r="B150" s="173"/>
      <c r="C150" s="165"/>
      <c r="D150" s="165"/>
      <c r="E150" s="165"/>
      <c r="F150" s="165"/>
      <c r="G150" s="165"/>
      <c r="H150" s="177"/>
    </row>
    <row r="151" spans="2:10" ht="60.75" thickBot="1">
      <c r="B151" s="172" t="s">
        <v>533</v>
      </c>
      <c r="C151" s="501"/>
      <c r="D151" s="490"/>
      <c r="E151" s="490"/>
      <c r="F151" s="490"/>
      <c r="G151" s="491"/>
      <c r="H151" s="177" t="s">
        <v>525</v>
      </c>
    </row>
    <row r="152" spans="2:10" ht="15.75" thickBot="1">
      <c r="B152" s="174"/>
      <c r="C152" s="496"/>
      <c r="D152" s="496"/>
      <c r="E152" s="496"/>
      <c r="F152" s="496"/>
      <c r="G152" s="496"/>
      <c r="H152" s="177"/>
    </row>
    <row r="153" spans="2:10" ht="15.75" thickBot="1">
      <c r="B153" s="72" t="s">
        <v>231</v>
      </c>
      <c r="C153" s="168"/>
      <c r="D153" s="134"/>
      <c r="E153" s="168"/>
      <c r="F153" s="134"/>
      <c r="G153" s="396"/>
      <c r="H153" s="178"/>
    </row>
    <row r="154" spans="2:10" ht="15.75" thickBot="1">
      <c r="B154" s="175"/>
      <c r="C154" s="134"/>
      <c r="D154" s="134"/>
      <c r="E154" s="134"/>
      <c r="F154" s="134"/>
      <c r="G154" s="134"/>
    </row>
    <row r="155" spans="2:10" ht="30.75" thickBot="1">
      <c r="B155" s="176" t="s">
        <v>232</v>
      </c>
      <c r="C155" s="168"/>
      <c r="D155" s="134"/>
      <c r="E155" s="168"/>
      <c r="F155" s="134"/>
      <c r="G155" s="168"/>
    </row>
    <row r="156" spans="2:10">
      <c r="C156" s="169"/>
      <c r="D156" s="169"/>
      <c r="E156" s="169"/>
      <c r="F156" s="169"/>
      <c r="G156" s="169"/>
    </row>
    <row r="157" spans="2:10" ht="15.75" thickBot="1">
      <c r="B157" s="497" t="s">
        <v>527</v>
      </c>
      <c r="C157" s="497"/>
      <c r="D157" s="497"/>
      <c r="E157" s="497"/>
      <c r="F157" s="497"/>
      <c r="G157" s="497"/>
      <c r="I157" s="443" t="s">
        <v>979</v>
      </c>
    </row>
    <row r="158" spans="2:10">
      <c r="B158" s="498" t="str">
        <f>IF(OR(C147="",C149="",F149="",C151=""),"",CONCATENATE($E$1," ",C147," ",$E$2," *",C149," *",F149,", ",$E$3," ",$C151))</f>
        <v/>
      </c>
      <c r="C158" s="498"/>
      <c r="D158" s="498"/>
      <c r="E158" s="498"/>
      <c r="F158" s="498"/>
      <c r="G158" s="498"/>
      <c r="I158" s="444" t="s">
        <v>980</v>
      </c>
      <c r="J158" s="445" t="s">
        <v>981</v>
      </c>
    </row>
    <row r="159" spans="2:10" ht="15.75" thickBot="1">
      <c r="I159" s="446"/>
      <c r="J159" s="447"/>
    </row>
    <row r="161" spans="2:10" ht="21">
      <c r="B161" s="486" t="s">
        <v>855</v>
      </c>
      <c r="C161" s="487"/>
      <c r="D161" s="487"/>
      <c r="E161" s="487"/>
      <c r="F161" s="487"/>
      <c r="G161" s="487"/>
    </row>
    <row r="162" spans="2:10">
      <c r="B162" s="488" t="s">
        <v>228</v>
      </c>
      <c r="C162" s="488"/>
      <c r="D162" s="488"/>
      <c r="E162" s="488"/>
      <c r="F162" s="488"/>
      <c r="G162" s="488"/>
    </row>
    <row r="163" spans="2:10" ht="15.75" thickBot="1">
      <c r="C163" s="167" t="s">
        <v>534</v>
      </c>
    </row>
    <row r="164" spans="2:10" ht="30.75" thickBot="1">
      <c r="B164" s="172" t="s">
        <v>229</v>
      </c>
      <c r="C164" s="489"/>
      <c r="D164" s="490"/>
      <c r="E164" s="490"/>
      <c r="F164" s="490"/>
      <c r="G164" s="491"/>
      <c r="H164" s="177" t="s">
        <v>523</v>
      </c>
    </row>
    <row r="165" spans="2:10" ht="15.75" thickBot="1">
      <c r="B165" s="173"/>
      <c r="C165" s="165"/>
      <c r="D165" s="165"/>
      <c r="E165" s="165"/>
      <c r="F165" s="165"/>
      <c r="G165" s="364" t="s">
        <v>917</v>
      </c>
      <c r="H165" s="177"/>
    </row>
    <row r="166" spans="2:10" ht="45.75" thickBot="1">
      <c r="B166" s="172" t="s">
        <v>230</v>
      </c>
      <c r="C166" s="499"/>
      <c r="D166" s="500"/>
      <c r="E166" s="165"/>
      <c r="F166" s="492"/>
      <c r="G166" s="493"/>
      <c r="H166" s="177" t="s">
        <v>524</v>
      </c>
    </row>
    <row r="167" spans="2:10" ht="15.75" thickBot="1">
      <c r="B167" s="173"/>
      <c r="C167" s="165"/>
      <c r="D167" s="165"/>
      <c r="E167" s="165"/>
      <c r="F167" s="165"/>
      <c r="G167" s="165"/>
      <c r="H167" s="177"/>
    </row>
    <row r="168" spans="2:10" ht="60.75" thickBot="1">
      <c r="B168" s="172" t="s">
        <v>533</v>
      </c>
      <c r="C168" s="501"/>
      <c r="D168" s="490"/>
      <c r="E168" s="490"/>
      <c r="F168" s="490"/>
      <c r="G168" s="491"/>
      <c r="H168" s="177" t="s">
        <v>525</v>
      </c>
      <c r="I168" s="438"/>
      <c r="J168" s="439"/>
    </row>
    <row r="169" spans="2:10" ht="15.75" thickBot="1">
      <c r="B169" s="174"/>
      <c r="C169" s="496"/>
      <c r="D169" s="496"/>
      <c r="E169" s="496"/>
      <c r="F169" s="496"/>
      <c r="G169" s="496"/>
      <c r="H169" s="177"/>
    </row>
    <row r="170" spans="2:10" ht="15.75" thickBot="1">
      <c r="B170" s="72" t="s">
        <v>231</v>
      </c>
      <c r="C170" s="396"/>
      <c r="D170" s="134"/>
      <c r="E170" s="168"/>
      <c r="F170" s="134"/>
      <c r="G170" s="396"/>
      <c r="H170" s="178"/>
      <c r="I170" s="113"/>
    </row>
    <row r="171" spans="2:10" ht="15.75" thickBot="1">
      <c r="B171" s="175"/>
      <c r="C171" s="134"/>
      <c r="D171" s="134"/>
      <c r="E171" s="134"/>
      <c r="F171" s="134"/>
      <c r="G171" s="134"/>
    </row>
    <row r="172" spans="2:10" ht="30.75" thickBot="1">
      <c r="B172" s="176" t="s">
        <v>232</v>
      </c>
      <c r="C172" s="396"/>
      <c r="D172" s="440"/>
      <c r="E172" s="396"/>
      <c r="F172" s="134"/>
      <c r="G172" s="396"/>
      <c r="I172" s="121"/>
    </row>
    <row r="173" spans="2:10">
      <c r="C173" s="169"/>
      <c r="D173" s="169"/>
      <c r="E173" s="169"/>
      <c r="F173" s="169"/>
      <c r="G173" s="169"/>
    </row>
    <row r="174" spans="2:10" ht="15.75" thickBot="1">
      <c r="B174" s="497" t="s">
        <v>527</v>
      </c>
      <c r="C174" s="497"/>
      <c r="D174" s="497"/>
      <c r="E174" s="497"/>
      <c r="F174" s="497"/>
      <c r="G174" s="497"/>
      <c r="I174" s="443" t="s">
        <v>979</v>
      </c>
    </row>
    <row r="175" spans="2:10">
      <c r="B175" s="498" t="str">
        <f>IF(OR(C164="",C166="",F166="",C168=""),"",CONCATENATE($E$1," ",C164," ",$E$2," *",C166," *",F166,", ",$E$3," ",$C168))</f>
        <v/>
      </c>
      <c r="C175" s="498"/>
      <c r="D175" s="498"/>
      <c r="E175" s="498"/>
      <c r="F175" s="498"/>
      <c r="G175" s="498"/>
      <c r="I175" s="444" t="s">
        <v>980</v>
      </c>
      <c r="J175" s="445" t="s">
        <v>981</v>
      </c>
    </row>
    <row r="176" spans="2:10" ht="15.75" thickBot="1">
      <c r="I176" s="446"/>
      <c r="J176" s="447"/>
    </row>
    <row r="178" spans="2:10" ht="21">
      <c r="B178" s="486" t="s">
        <v>885</v>
      </c>
      <c r="C178" s="487"/>
      <c r="D178" s="487"/>
      <c r="E178" s="487"/>
      <c r="F178" s="487"/>
      <c r="G178" s="487"/>
    </row>
    <row r="179" spans="2:10">
      <c r="B179" s="488" t="s">
        <v>228</v>
      </c>
      <c r="C179" s="488"/>
      <c r="D179" s="488"/>
      <c r="E179" s="488"/>
      <c r="F179" s="488"/>
      <c r="G179" s="488"/>
    </row>
    <row r="180" spans="2:10" ht="15.75" thickBot="1">
      <c r="C180" s="167" t="s">
        <v>534</v>
      </c>
    </row>
    <row r="181" spans="2:10" ht="30.75" thickBot="1">
      <c r="B181" s="172" t="s">
        <v>229</v>
      </c>
      <c r="C181" s="489"/>
      <c r="D181" s="490"/>
      <c r="E181" s="490"/>
      <c r="F181" s="490"/>
      <c r="G181" s="491"/>
      <c r="H181" s="177" t="s">
        <v>523</v>
      </c>
    </row>
    <row r="182" spans="2:10" ht="15.75" thickBot="1">
      <c r="B182" s="173"/>
      <c r="C182" s="165"/>
      <c r="D182" s="165"/>
      <c r="E182" s="165"/>
      <c r="F182" s="165"/>
      <c r="G182" s="364" t="s">
        <v>917</v>
      </c>
      <c r="H182" s="177"/>
    </row>
    <row r="183" spans="2:10" ht="45.75" thickBot="1">
      <c r="B183" s="172" t="s">
        <v>230</v>
      </c>
      <c r="C183" s="492"/>
      <c r="D183" s="493"/>
      <c r="E183" s="165"/>
      <c r="F183" s="492"/>
      <c r="G183" s="493"/>
      <c r="H183" s="177" t="s">
        <v>524</v>
      </c>
    </row>
    <row r="184" spans="2:10" ht="15.75" thickBot="1">
      <c r="B184" s="173"/>
      <c r="C184" s="165"/>
      <c r="D184" s="165"/>
      <c r="E184" s="165"/>
      <c r="F184" s="165"/>
      <c r="G184" s="165"/>
      <c r="H184" s="177"/>
    </row>
    <row r="185" spans="2:10" ht="60.75" thickBot="1">
      <c r="B185" s="172" t="s">
        <v>533</v>
      </c>
      <c r="C185" s="494"/>
      <c r="D185" s="495"/>
      <c r="E185" s="495"/>
      <c r="F185" s="495"/>
      <c r="G185" s="493"/>
      <c r="H185" s="177" t="s">
        <v>525</v>
      </c>
    </row>
    <row r="186" spans="2:10" ht="15.75" thickBot="1">
      <c r="B186" s="174"/>
      <c r="C186" s="496"/>
      <c r="D186" s="496"/>
      <c r="E186" s="496"/>
      <c r="F186" s="496"/>
      <c r="G186" s="496"/>
      <c r="H186" s="177"/>
    </row>
    <row r="187" spans="2:10" ht="15.75" thickBot="1">
      <c r="B187" s="72" t="s">
        <v>231</v>
      </c>
      <c r="C187" s="168"/>
      <c r="D187" s="134"/>
      <c r="E187" s="168"/>
      <c r="F187" s="134"/>
      <c r="G187" s="168"/>
      <c r="H187" s="178"/>
    </row>
    <row r="188" spans="2:10" ht="15.75" thickBot="1">
      <c r="B188" s="175"/>
      <c r="C188" s="134"/>
      <c r="D188" s="134"/>
      <c r="E188" s="134"/>
      <c r="F188" s="134"/>
      <c r="G188" s="134"/>
    </row>
    <row r="189" spans="2:10" ht="30.75" thickBot="1">
      <c r="B189" s="176" t="s">
        <v>232</v>
      </c>
      <c r="C189" s="168"/>
      <c r="D189" s="134"/>
      <c r="E189" s="168"/>
      <c r="F189" s="134"/>
      <c r="G189" s="168"/>
    </row>
    <row r="190" spans="2:10">
      <c r="C190" s="169"/>
      <c r="D190" s="169"/>
      <c r="E190" s="169"/>
      <c r="F190" s="169"/>
      <c r="G190" s="169"/>
    </row>
    <row r="191" spans="2:10" ht="15.75" thickBot="1">
      <c r="B191" s="497" t="s">
        <v>527</v>
      </c>
      <c r="C191" s="497"/>
      <c r="D191" s="497"/>
      <c r="E191" s="497"/>
      <c r="F191" s="497"/>
      <c r="G191" s="497"/>
      <c r="I191" s="443" t="s">
        <v>979</v>
      </c>
    </row>
    <row r="192" spans="2:10">
      <c r="B192" s="498" t="str">
        <f>IF(OR(C181="",C183="",F183="",C185=""),"",CONCATENATE($E$1," ",C181," ",$E$2," *",C183," *",F183,", ",$E$3," ",$C185))</f>
        <v/>
      </c>
      <c r="C192" s="498"/>
      <c r="D192" s="498"/>
      <c r="E192" s="498"/>
      <c r="F192" s="498"/>
      <c r="G192" s="498"/>
      <c r="I192" s="444" t="s">
        <v>980</v>
      </c>
      <c r="J192" s="445" t="s">
        <v>981</v>
      </c>
    </row>
    <row r="193" spans="2:10" ht="15.75" thickBot="1">
      <c r="I193" s="446"/>
      <c r="J193" s="447"/>
    </row>
    <row r="195" spans="2:10" ht="21">
      <c r="B195" s="486" t="s">
        <v>886</v>
      </c>
      <c r="C195" s="487"/>
      <c r="D195" s="487"/>
      <c r="E195" s="487"/>
      <c r="F195" s="487"/>
      <c r="G195" s="487"/>
    </row>
    <row r="196" spans="2:10">
      <c r="B196" s="488" t="s">
        <v>228</v>
      </c>
      <c r="C196" s="488"/>
      <c r="D196" s="488"/>
      <c r="E196" s="488"/>
      <c r="F196" s="488"/>
      <c r="G196" s="488"/>
    </row>
    <row r="197" spans="2:10" ht="15.75" thickBot="1">
      <c r="C197" s="167" t="s">
        <v>534</v>
      </c>
    </row>
    <row r="198" spans="2:10" ht="30.75" thickBot="1">
      <c r="B198" s="172" t="s">
        <v>229</v>
      </c>
      <c r="C198" s="489"/>
      <c r="D198" s="490"/>
      <c r="E198" s="490"/>
      <c r="F198" s="490"/>
      <c r="G198" s="491"/>
      <c r="H198" s="177" t="s">
        <v>523</v>
      </c>
    </row>
    <row r="199" spans="2:10" ht="15.75" thickBot="1">
      <c r="B199" s="173"/>
      <c r="C199" s="165"/>
      <c r="D199" s="165"/>
      <c r="E199" s="165"/>
      <c r="F199" s="165"/>
      <c r="G199" s="364" t="s">
        <v>917</v>
      </c>
      <c r="H199" s="177"/>
    </row>
    <row r="200" spans="2:10" ht="45.75" thickBot="1">
      <c r="B200" s="172" t="s">
        <v>230</v>
      </c>
      <c r="C200" s="492"/>
      <c r="D200" s="493"/>
      <c r="E200" s="165"/>
      <c r="F200" s="492"/>
      <c r="G200" s="493"/>
      <c r="H200" s="177" t="s">
        <v>524</v>
      </c>
    </row>
    <row r="201" spans="2:10" ht="15.75" thickBot="1">
      <c r="B201" s="173"/>
      <c r="C201" s="165"/>
      <c r="D201" s="165"/>
      <c r="E201" s="165"/>
      <c r="F201" s="165"/>
      <c r="G201" s="165"/>
      <c r="H201" s="177"/>
    </row>
    <row r="202" spans="2:10" ht="60.75" thickBot="1">
      <c r="B202" s="172" t="s">
        <v>533</v>
      </c>
      <c r="C202" s="494"/>
      <c r="D202" s="495"/>
      <c r="E202" s="495"/>
      <c r="F202" s="495"/>
      <c r="G202" s="493"/>
      <c r="H202" s="177" t="s">
        <v>525</v>
      </c>
    </row>
    <row r="203" spans="2:10" ht="15.75" thickBot="1">
      <c r="B203" s="174"/>
      <c r="C203" s="496"/>
      <c r="D203" s="496"/>
      <c r="E203" s="496"/>
      <c r="F203" s="496"/>
      <c r="G203" s="496"/>
      <c r="H203" s="177"/>
    </row>
    <row r="204" spans="2:10" ht="15.75" thickBot="1">
      <c r="B204" s="72" t="s">
        <v>231</v>
      </c>
      <c r="C204" s="168"/>
      <c r="D204" s="134"/>
      <c r="E204" s="168"/>
      <c r="F204" s="134"/>
      <c r="G204" s="168"/>
      <c r="H204" s="178"/>
    </row>
    <row r="205" spans="2:10" ht="15.75" thickBot="1">
      <c r="B205" s="175"/>
      <c r="C205" s="134"/>
      <c r="D205" s="134"/>
      <c r="E205" s="134"/>
      <c r="F205" s="134"/>
      <c r="G205" s="134"/>
    </row>
    <row r="206" spans="2:10" ht="30.75" thickBot="1">
      <c r="B206" s="176" t="s">
        <v>232</v>
      </c>
      <c r="C206" s="168"/>
      <c r="D206" s="134"/>
      <c r="E206" s="168"/>
      <c r="F206" s="134"/>
      <c r="G206" s="168"/>
    </row>
    <row r="207" spans="2:10">
      <c r="C207" s="169"/>
      <c r="D207" s="169"/>
      <c r="E207" s="169"/>
      <c r="F207" s="169"/>
      <c r="G207" s="169"/>
    </row>
    <row r="208" spans="2:10" ht="15.75" thickBot="1">
      <c r="B208" s="497" t="s">
        <v>527</v>
      </c>
      <c r="C208" s="497"/>
      <c r="D208" s="497"/>
      <c r="E208" s="497"/>
      <c r="F208" s="497"/>
      <c r="G208" s="497"/>
      <c r="I208" s="443" t="s">
        <v>979</v>
      </c>
    </row>
    <row r="209" spans="2:10">
      <c r="B209" s="498" t="str">
        <f>IF(OR(C198="",C200="",F200="",C202=""),"",CONCATENATE($E$1," ",C198," ",$E$2," *",C200," *",F200,", ",$E$3," ",$C202))</f>
        <v/>
      </c>
      <c r="C209" s="498"/>
      <c r="D209" s="498"/>
      <c r="E209" s="498"/>
      <c r="F209" s="498"/>
      <c r="G209" s="498"/>
      <c r="I209" s="444" t="s">
        <v>980</v>
      </c>
      <c r="J209" s="445" t="s">
        <v>981</v>
      </c>
    </row>
    <row r="210" spans="2:10" ht="15.75" thickBot="1">
      <c r="I210" s="446"/>
      <c r="J210" s="447"/>
    </row>
    <row r="211" spans="2:10" ht="21">
      <c r="B211" s="486" t="s">
        <v>887</v>
      </c>
      <c r="C211" s="487"/>
      <c r="D211" s="487"/>
      <c r="E211" s="487"/>
      <c r="F211" s="487"/>
      <c r="G211" s="487"/>
    </row>
    <row r="212" spans="2:10">
      <c r="B212" s="488" t="s">
        <v>228</v>
      </c>
      <c r="C212" s="488"/>
      <c r="D212" s="488"/>
      <c r="E212" s="488"/>
      <c r="F212" s="488"/>
      <c r="G212" s="488"/>
    </row>
    <row r="213" spans="2:10" ht="15.75" thickBot="1">
      <c r="C213" s="167" t="s">
        <v>534</v>
      </c>
    </row>
    <row r="214" spans="2:10" ht="30.75" thickBot="1">
      <c r="B214" s="172" t="s">
        <v>229</v>
      </c>
      <c r="C214" s="489"/>
      <c r="D214" s="490"/>
      <c r="E214" s="490"/>
      <c r="F214" s="490"/>
      <c r="G214" s="491"/>
      <c r="H214" s="177" t="s">
        <v>523</v>
      </c>
    </row>
    <row r="215" spans="2:10" ht="15.75" thickBot="1">
      <c r="B215" s="173"/>
      <c r="C215" s="165"/>
      <c r="D215" s="165"/>
      <c r="E215" s="165"/>
      <c r="F215" s="165"/>
      <c r="G215" s="364" t="s">
        <v>917</v>
      </c>
      <c r="H215" s="177"/>
    </row>
    <row r="216" spans="2:10" ht="45.75" thickBot="1">
      <c r="B216" s="172" t="s">
        <v>230</v>
      </c>
      <c r="C216" s="492"/>
      <c r="D216" s="493"/>
      <c r="E216" s="165"/>
      <c r="F216" s="492"/>
      <c r="G216" s="493"/>
      <c r="H216" s="177" t="s">
        <v>524</v>
      </c>
    </row>
    <row r="217" spans="2:10" ht="15.75" thickBot="1">
      <c r="B217" s="173"/>
      <c r="C217" s="165"/>
      <c r="D217" s="165"/>
      <c r="E217" s="165"/>
      <c r="F217" s="165"/>
      <c r="G217" s="165"/>
      <c r="H217" s="177"/>
    </row>
    <row r="218" spans="2:10" ht="60.75" thickBot="1">
      <c r="B218" s="172" t="s">
        <v>533</v>
      </c>
      <c r="C218" s="494"/>
      <c r="D218" s="495"/>
      <c r="E218" s="495"/>
      <c r="F218" s="495"/>
      <c r="G218" s="493"/>
      <c r="H218" s="177" t="s">
        <v>525</v>
      </c>
    </row>
    <row r="219" spans="2:10" ht="15.75" thickBot="1">
      <c r="B219" s="174"/>
      <c r="C219" s="496"/>
      <c r="D219" s="496"/>
      <c r="E219" s="496"/>
      <c r="F219" s="496"/>
      <c r="G219" s="496"/>
      <c r="H219" s="177"/>
    </row>
    <row r="220" spans="2:10" ht="15.75" thickBot="1">
      <c r="B220" s="72" t="s">
        <v>231</v>
      </c>
      <c r="C220" s="168"/>
      <c r="D220" s="134"/>
      <c r="E220" s="168"/>
      <c r="F220" s="134"/>
      <c r="G220" s="168"/>
      <c r="H220" s="178"/>
    </row>
    <row r="221" spans="2:10" ht="15.75" thickBot="1">
      <c r="B221" s="175"/>
      <c r="C221" s="134"/>
      <c r="D221" s="134"/>
      <c r="E221" s="134"/>
      <c r="F221" s="134"/>
      <c r="G221" s="134"/>
    </row>
    <row r="222" spans="2:10" ht="30.75" thickBot="1">
      <c r="B222" s="176" t="s">
        <v>232</v>
      </c>
      <c r="C222" s="168"/>
      <c r="D222" s="134"/>
      <c r="E222" s="168"/>
      <c r="F222" s="134"/>
      <c r="G222" s="168"/>
    </row>
    <row r="223" spans="2:10">
      <c r="C223" s="169"/>
      <c r="D223" s="169"/>
      <c r="E223" s="169"/>
      <c r="F223" s="169"/>
      <c r="G223" s="169"/>
    </row>
    <row r="224" spans="2:10" ht="15.75" thickBot="1">
      <c r="B224" s="497" t="s">
        <v>527</v>
      </c>
      <c r="C224" s="497"/>
      <c r="D224" s="497"/>
      <c r="E224" s="497"/>
      <c r="F224" s="497"/>
      <c r="G224" s="497"/>
      <c r="I224" s="443" t="s">
        <v>979</v>
      </c>
    </row>
    <row r="225" spans="2:10">
      <c r="B225" s="498" t="str">
        <f>IF(OR(C214="",C216="",F216="",C218=""),"",CONCATENATE($E$1," ",C214," ",$E$2," *",C216," *",F216,", ",$E$3," ",$C218))</f>
        <v/>
      </c>
      <c r="C225" s="498"/>
      <c r="D225" s="498"/>
      <c r="E225" s="498"/>
      <c r="F225" s="498"/>
      <c r="G225" s="498"/>
      <c r="I225" s="444" t="s">
        <v>980</v>
      </c>
      <c r="J225" s="445" t="s">
        <v>981</v>
      </c>
    </row>
    <row r="226" spans="2:10" ht="15.75" thickBot="1">
      <c r="I226" s="446"/>
      <c r="J226" s="447"/>
    </row>
    <row r="228" spans="2:10" ht="21">
      <c r="B228" s="486" t="s">
        <v>888</v>
      </c>
      <c r="C228" s="487"/>
      <c r="D228" s="487"/>
      <c r="E228" s="487"/>
      <c r="F228" s="487"/>
      <c r="G228" s="487"/>
    </row>
    <row r="229" spans="2:10">
      <c r="B229" s="488" t="s">
        <v>228</v>
      </c>
      <c r="C229" s="488"/>
      <c r="D229" s="488"/>
      <c r="E229" s="488"/>
      <c r="F229" s="488"/>
      <c r="G229" s="488"/>
    </row>
    <row r="230" spans="2:10" ht="15.75" thickBot="1">
      <c r="C230" s="167" t="s">
        <v>534</v>
      </c>
    </row>
    <row r="231" spans="2:10" ht="30.75" thickBot="1">
      <c r="B231" s="172" t="s">
        <v>229</v>
      </c>
      <c r="C231" s="489"/>
      <c r="D231" s="490"/>
      <c r="E231" s="490"/>
      <c r="F231" s="490"/>
      <c r="G231" s="491"/>
      <c r="H231" s="177" t="s">
        <v>523</v>
      </c>
    </row>
    <row r="232" spans="2:10" ht="15.75" thickBot="1">
      <c r="B232" s="173"/>
      <c r="C232" s="165"/>
      <c r="D232" s="165"/>
      <c r="E232" s="165"/>
      <c r="F232" s="165"/>
      <c r="G232" s="364" t="s">
        <v>917</v>
      </c>
      <c r="H232" s="177"/>
    </row>
    <row r="233" spans="2:10" ht="45.75" thickBot="1">
      <c r="B233" s="172" t="s">
        <v>230</v>
      </c>
      <c r="C233" s="492"/>
      <c r="D233" s="493"/>
      <c r="E233" s="165"/>
      <c r="F233" s="492"/>
      <c r="G233" s="493"/>
      <c r="H233" s="177" t="s">
        <v>524</v>
      </c>
    </row>
    <row r="234" spans="2:10" ht="15.75" thickBot="1">
      <c r="B234" s="173"/>
      <c r="C234" s="165"/>
      <c r="D234" s="165"/>
      <c r="E234" s="165"/>
      <c r="F234" s="165"/>
      <c r="G234" s="165"/>
      <c r="H234" s="177"/>
    </row>
    <row r="235" spans="2:10" ht="60.75" thickBot="1">
      <c r="B235" s="172" t="s">
        <v>533</v>
      </c>
      <c r="C235" s="494"/>
      <c r="D235" s="495"/>
      <c r="E235" s="495"/>
      <c r="F235" s="495"/>
      <c r="G235" s="493"/>
      <c r="H235" s="177" t="s">
        <v>525</v>
      </c>
    </row>
    <row r="236" spans="2:10" ht="15.75" thickBot="1">
      <c r="B236" s="174"/>
      <c r="C236" s="496"/>
      <c r="D236" s="496"/>
      <c r="E236" s="496"/>
      <c r="F236" s="496"/>
      <c r="G236" s="496"/>
      <c r="H236" s="177"/>
    </row>
    <row r="237" spans="2:10" ht="15.75" thickBot="1">
      <c r="B237" s="72" t="s">
        <v>231</v>
      </c>
      <c r="C237" s="168"/>
      <c r="D237" s="134"/>
      <c r="E237" s="168"/>
      <c r="F237" s="134"/>
      <c r="G237" s="168"/>
      <c r="H237" s="178"/>
    </row>
    <row r="238" spans="2:10" ht="15.75" thickBot="1">
      <c r="B238" s="175"/>
      <c r="C238" s="134"/>
      <c r="D238" s="134"/>
      <c r="E238" s="134"/>
      <c r="F238" s="134"/>
      <c r="G238" s="134"/>
    </row>
    <row r="239" spans="2:10" ht="30.75" thickBot="1">
      <c r="B239" s="176" t="s">
        <v>232</v>
      </c>
      <c r="C239" s="168"/>
      <c r="D239" s="134"/>
      <c r="E239" s="168"/>
      <c r="F239" s="134"/>
      <c r="G239" s="168"/>
    </row>
    <row r="240" spans="2:10">
      <c r="C240" s="169"/>
      <c r="D240" s="169"/>
      <c r="E240" s="169"/>
      <c r="F240" s="169"/>
      <c r="G240" s="169"/>
    </row>
    <row r="241" spans="2:10" ht="15.75" thickBot="1">
      <c r="B241" s="497" t="s">
        <v>527</v>
      </c>
      <c r="C241" s="497"/>
      <c r="D241" s="497"/>
      <c r="E241" s="497"/>
      <c r="F241" s="497"/>
      <c r="G241" s="497"/>
      <c r="I241" s="443" t="s">
        <v>979</v>
      </c>
    </row>
    <row r="242" spans="2:10">
      <c r="B242" s="498" t="str">
        <f>IF(OR(C231="",C233="",F233="",C235=""),"",CONCATENATE($E$1," ",C231," ",$E$2," *",C233," *",F233,", ",$E$3," ",$C235))</f>
        <v/>
      </c>
      <c r="C242" s="498"/>
      <c r="D242" s="498"/>
      <c r="E242" s="498"/>
      <c r="F242" s="498"/>
      <c r="G242" s="498"/>
      <c r="I242" s="444" t="s">
        <v>980</v>
      </c>
      <c r="J242" s="445" t="s">
        <v>981</v>
      </c>
    </row>
    <row r="243" spans="2:10" ht="15.75" thickBot="1">
      <c r="I243" s="446"/>
      <c r="J243" s="447"/>
    </row>
    <row r="245" spans="2:10" ht="21">
      <c r="B245" s="486" t="s">
        <v>889</v>
      </c>
      <c r="C245" s="487"/>
      <c r="D245" s="487"/>
      <c r="E245" s="487"/>
      <c r="F245" s="487"/>
      <c r="G245" s="487"/>
    </row>
    <row r="246" spans="2:10">
      <c r="B246" s="488" t="s">
        <v>228</v>
      </c>
      <c r="C246" s="488"/>
      <c r="D246" s="488"/>
      <c r="E246" s="488"/>
      <c r="F246" s="488"/>
      <c r="G246" s="488"/>
    </row>
    <row r="247" spans="2:10" ht="15.75" thickBot="1">
      <c r="C247" s="167" t="s">
        <v>534</v>
      </c>
    </row>
    <row r="248" spans="2:10" ht="30.75" thickBot="1">
      <c r="B248" s="172" t="s">
        <v>229</v>
      </c>
      <c r="C248" s="489"/>
      <c r="D248" s="490"/>
      <c r="E248" s="490"/>
      <c r="F248" s="490"/>
      <c r="G248" s="491"/>
      <c r="H248" s="177" t="s">
        <v>523</v>
      </c>
    </row>
    <row r="249" spans="2:10" ht="15.75" thickBot="1">
      <c r="B249" s="173"/>
      <c r="C249" s="165"/>
      <c r="D249" s="165"/>
      <c r="E249" s="165"/>
      <c r="F249" s="165"/>
      <c r="G249" s="364" t="s">
        <v>917</v>
      </c>
      <c r="H249" s="177"/>
    </row>
    <row r="250" spans="2:10" ht="45.75" thickBot="1">
      <c r="B250" s="172" t="s">
        <v>230</v>
      </c>
      <c r="C250" s="492"/>
      <c r="D250" s="493"/>
      <c r="E250" s="165"/>
      <c r="F250" s="492"/>
      <c r="G250" s="493"/>
      <c r="H250" s="177" t="s">
        <v>524</v>
      </c>
    </row>
    <row r="251" spans="2:10" ht="15.75" thickBot="1">
      <c r="B251" s="173"/>
      <c r="C251" s="165"/>
      <c r="D251" s="165"/>
      <c r="E251" s="165"/>
      <c r="F251" s="165"/>
      <c r="G251" s="165"/>
      <c r="H251" s="177"/>
    </row>
    <row r="252" spans="2:10" ht="60.75" thickBot="1">
      <c r="B252" s="172" t="s">
        <v>533</v>
      </c>
      <c r="C252" s="494"/>
      <c r="D252" s="495"/>
      <c r="E252" s="495"/>
      <c r="F252" s="495"/>
      <c r="G252" s="493"/>
      <c r="H252" s="177" t="s">
        <v>525</v>
      </c>
    </row>
    <row r="253" spans="2:10" ht="15.75" thickBot="1">
      <c r="B253" s="174"/>
      <c r="C253" s="496"/>
      <c r="D253" s="496"/>
      <c r="E253" s="496"/>
      <c r="F253" s="496"/>
      <c r="G253" s="496"/>
      <c r="H253" s="177"/>
    </row>
    <row r="254" spans="2:10" ht="15.75" thickBot="1">
      <c r="B254" s="72" t="s">
        <v>231</v>
      </c>
      <c r="C254" s="168"/>
      <c r="D254" s="134"/>
      <c r="E254" s="168"/>
      <c r="F254" s="134"/>
      <c r="G254" s="168"/>
      <c r="H254" s="178"/>
    </row>
    <row r="255" spans="2:10" ht="15.75" thickBot="1">
      <c r="B255" s="175"/>
      <c r="C255" s="134"/>
      <c r="D255" s="134"/>
      <c r="E255" s="134"/>
      <c r="F255" s="134"/>
      <c r="G255" s="134"/>
    </row>
    <row r="256" spans="2:10" ht="30.75" thickBot="1">
      <c r="B256" s="176" t="s">
        <v>232</v>
      </c>
      <c r="C256" s="168"/>
      <c r="D256" s="134"/>
      <c r="E256" s="168"/>
      <c r="F256" s="134"/>
      <c r="G256" s="168"/>
    </row>
    <row r="257" spans="2:10">
      <c r="C257" s="169"/>
      <c r="D257" s="169"/>
      <c r="E257" s="169"/>
      <c r="F257" s="169"/>
      <c r="G257" s="169"/>
    </row>
    <row r="258" spans="2:10" ht="15.75" thickBot="1">
      <c r="B258" s="497" t="s">
        <v>527</v>
      </c>
      <c r="C258" s="497"/>
      <c r="D258" s="497"/>
      <c r="E258" s="497"/>
      <c r="F258" s="497"/>
      <c r="G258" s="497"/>
      <c r="I258" s="443" t="s">
        <v>979</v>
      </c>
    </row>
    <row r="259" spans="2:10">
      <c r="B259" s="498" t="str">
        <f>IF(OR(C248="",C250="",F250="",C252=""),"",CONCATENATE($E$1," ",C248," ",$E$2," *",C250," *",F250,", ",$E$3," ",$C252))</f>
        <v/>
      </c>
      <c r="C259" s="498"/>
      <c r="D259" s="498"/>
      <c r="E259" s="498"/>
      <c r="F259" s="498"/>
      <c r="G259" s="498"/>
      <c r="I259" s="444" t="s">
        <v>980</v>
      </c>
      <c r="J259" s="445" t="s">
        <v>981</v>
      </c>
    </row>
    <row r="260" spans="2:10" ht="15.75" thickBot="1">
      <c r="I260" s="446"/>
      <c r="J260" s="447"/>
    </row>
    <row r="262" spans="2:10" ht="21">
      <c r="B262" s="486" t="s">
        <v>890</v>
      </c>
      <c r="C262" s="487"/>
      <c r="D262" s="487"/>
      <c r="E262" s="487"/>
      <c r="F262" s="487"/>
      <c r="G262" s="487"/>
    </row>
    <row r="263" spans="2:10">
      <c r="B263" s="488" t="s">
        <v>228</v>
      </c>
      <c r="C263" s="488"/>
      <c r="D263" s="488"/>
      <c r="E263" s="488"/>
      <c r="F263" s="488"/>
      <c r="G263" s="488"/>
    </row>
    <row r="264" spans="2:10" ht="15.75" thickBot="1">
      <c r="C264" s="167" t="s">
        <v>534</v>
      </c>
    </row>
    <row r="265" spans="2:10" ht="30.75" thickBot="1">
      <c r="B265" s="172" t="s">
        <v>229</v>
      </c>
      <c r="C265" s="489"/>
      <c r="D265" s="490"/>
      <c r="E265" s="490"/>
      <c r="F265" s="490"/>
      <c r="G265" s="491"/>
      <c r="H265" s="177" t="s">
        <v>523</v>
      </c>
    </row>
    <row r="266" spans="2:10" ht="15.75" thickBot="1">
      <c r="B266" s="173"/>
      <c r="C266" s="165"/>
      <c r="D266" s="165"/>
      <c r="E266" s="165"/>
      <c r="F266" s="165"/>
      <c r="G266" s="364" t="s">
        <v>917</v>
      </c>
      <c r="H266" s="177"/>
    </row>
    <row r="267" spans="2:10" ht="45.75" thickBot="1">
      <c r="B267" s="172" t="s">
        <v>230</v>
      </c>
      <c r="C267" s="492"/>
      <c r="D267" s="493"/>
      <c r="E267" s="165"/>
      <c r="F267" s="492"/>
      <c r="G267" s="493"/>
      <c r="H267" s="177" t="s">
        <v>524</v>
      </c>
    </row>
    <row r="268" spans="2:10" ht="15.75" thickBot="1">
      <c r="B268" s="173"/>
      <c r="C268" s="165"/>
      <c r="D268" s="165"/>
      <c r="E268" s="165"/>
      <c r="F268" s="165"/>
      <c r="G268" s="165"/>
      <c r="H268" s="177"/>
    </row>
    <row r="269" spans="2:10" ht="60.75" thickBot="1">
      <c r="B269" s="172" t="s">
        <v>533</v>
      </c>
      <c r="C269" s="494"/>
      <c r="D269" s="495"/>
      <c r="E269" s="495"/>
      <c r="F269" s="495"/>
      <c r="G269" s="493"/>
      <c r="H269" s="177" t="s">
        <v>525</v>
      </c>
    </row>
    <row r="270" spans="2:10" ht="15.75" thickBot="1">
      <c r="B270" s="174"/>
      <c r="C270" s="496"/>
      <c r="D270" s="496"/>
      <c r="E270" s="496"/>
      <c r="F270" s="496"/>
      <c r="G270" s="496"/>
      <c r="H270" s="177"/>
    </row>
    <row r="271" spans="2:10" ht="15.75" thickBot="1">
      <c r="B271" s="72" t="s">
        <v>231</v>
      </c>
      <c r="C271" s="168"/>
      <c r="D271" s="134"/>
      <c r="E271" s="168"/>
      <c r="F271" s="134"/>
      <c r="G271" s="168"/>
      <c r="H271" s="178"/>
    </row>
    <row r="272" spans="2:10" ht="15.75" thickBot="1">
      <c r="B272" s="175"/>
      <c r="C272" s="134"/>
      <c r="D272" s="134"/>
      <c r="E272" s="134"/>
      <c r="F272" s="134"/>
      <c r="G272" s="134"/>
    </row>
    <row r="273" spans="2:10" ht="30.75" thickBot="1">
      <c r="B273" s="176" t="s">
        <v>232</v>
      </c>
      <c r="C273" s="168"/>
      <c r="D273" s="134"/>
      <c r="E273" s="168"/>
      <c r="F273" s="134"/>
      <c r="G273" s="168"/>
    </row>
    <row r="274" spans="2:10">
      <c r="C274" s="169"/>
      <c r="D274" s="169"/>
      <c r="E274" s="169"/>
      <c r="F274" s="169"/>
      <c r="G274" s="169"/>
    </row>
    <row r="275" spans="2:10" ht="15.75" thickBot="1">
      <c r="B275" s="497" t="s">
        <v>527</v>
      </c>
      <c r="C275" s="497"/>
      <c r="D275" s="497"/>
      <c r="E275" s="497"/>
      <c r="F275" s="497"/>
      <c r="G275" s="497"/>
      <c r="I275" s="443" t="s">
        <v>979</v>
      </c>
    </row>
    <row r="276" spans="2:10">
      <c r="B276" s="498" t="str">
        <f>IF(OR(C265="",C267="",F267="",C269=""),"",CONCATENATE($E$1," ",C265," ",$E$2," *",C267," *",F267,", ",$E$3," ",$C269))</f>
        <v/>
      </c>
      <c r="C276" s="498"/>
      <c r="D276" s="498"/>
      <c r="E276" s="498"/>
      <c r="F276" s="498"/>
      <c r="G276" s="498"/>
      <c r="I276" s="444" t="s">
        <v>980</v>
      </c>
      <c r="J276" s="445" t="s">
        <v>981</v>
      </c>
    </row>
    <row r="277" spans="2:10" ht="15.75" thickBot="1">
      <c r="I277" s="446"/>
      <c r="J277" s="447"/>
    </row>
    <row r="279" spans="2:10" ht="21">
      <c r="B279" s="486" t="s">
        <v>891</v>
      </c>
      <c r="C279" s="487"/>
      <c r="D279" s="487"/>
      <c r="E279" s="487"/>
      <c r="F279" s="487"/>
      <c r="G279" s="487"/>
    </row>
    <row r="280" spans="2:10">
      <c r="B280" s="488" t="s">
        <v>228</v>
      </c>
      <c r="C280" s="488"/>
      <c r="D280" s="488"/>
      <c r="E280" s="488"/>
      <c r="F280" s="488"/>
      <c r="G280" s="488"/>
    </row>
    <row r="281" spans="2:10" ht="15.75" thickBot="1">
      <c r="C281" s="167" t="s">
        <v>534</v>
      </c>
    </row>
    <row r="282" spans="2:10" ht="30.75" thickBot="1">
      <c r="B282" s="172" t="s">
        <v>229</v>
      </c>
      <c r="C282" s="489"/>
      <c r="D282" s="490"/>
      <c r="E282" s="490"/>
      <c r="F282" s="490"/>
      <c r="G282" s="491"/>
      <c r="H282" s="177" t="s">
        <v>523</v>
      </c>
    </row>
    <row r="283" spans="2:10" ht="15.75" thickBot="1">
      <c r="B283" s="173"/>
      <c r="C283" s="165"/>
      <c r="D283" s="165"/>
      <c r="E283" s="165"/>
      <c r="F283" s="165"/>
      <c r="G283" s="364" t="s">
        <v>917</v>
      </c>
      <c r="H283" s="177"/>
    </row>
    <row r="284" spans="2:10" ht="45.75" thickBot="1">
      <c r="B284" s="172" t="s">
        <v>230</v>
      </c>
      <c r="C284" s="492"/>
      <c r="D284" s="493"/>
      <c r="E284" s="165"/>
      <c r="F284" s="492"/>
      <c r="G284" s="493"/>
      <c r="H284" s="177" t="s">
        <v>524</v>
      </c>
    </row>
    <row r="285" spans="2:10" ht="15.75" thickBot="1">
      <c r="B285" s="173"/>
      <c r="C285" s="165"/>
      <c r="D285" s="165"/>
      <c r="E285" s="165"/>
      <c r="F285" s="165"/>
      <c r="G285" s="165"/>
      <c r="H285" s="177"/>
    </row>
    <row r="286" spans="2:10" ht="60.75" thickBot="1">
      <c r="B286" s="172" t="s">
        <v>533</v>
      </c>
      <c r="C286" s="494"/>
      <c r="D286" s="495"/>
      <c r="E286" s="495"/>
      <c r="F286" s="495"/>
      <c r="G286" s="493"/>
      <c r="H286" s="177" t="s">
        <v>525</v>
      </c>
    </row>
    <row r="287" spans="2:10" ht="15.75" thickBot="1">
      <c r="B287" s="174"/>
      <c r="C287" s="496"/>
      <c r="D287" s="496"/>
      <c r="E287" s="496"/>
      <c r="F287" s="496"/>
      <c r="G287" s="496"/>
      <c r="H287" s="177"/>
    </row>
    <row r="288" spans="2:10" ht="15.75" thickBot="1">
      <c r="B288" s="72" t="s">
        <v>231</v>
      </c>
      <c r="C288" s="168"/>
      <c r="D288" s="134"/>
      <c r="E288" s="168"/>
      <c r="F288" s="134"/>
      <c r="G288" s="168"/>
      <c r="H288" s="178"/>
    </row>
    <row r="289" spans="2:10" ht="15.75" thickBot="1">
      <c r="B289" s="175"/>
      <c r="C289" s="134"/>
      <c r="D289" s="134"/>
      <c r="E289" s="134"/>
      <c r="F289" s="134"/>
      <c r="G289" s="134"/>
    </row>
    <row r="290" spans="2:10" ht="30.75" thickBot="1">
      <c r="B290" s="176" t="s">
        <v>232</v>
      </c>
      <c r="C290" s="168"/>
      <c r="D290" s="134"/>
      <c r="E290" s="168"/>
      <c r="F290" s="134"/>
      <c r="G290" s="168"/>
    </row>
    <row r="291" spans="2:10">
      <c r="C291" s="169"/>
      <c r="D291" s="169"/>
      <c r="E291" s="169"/>
      <c r="F291" s="169"/>
      <c r="G291" s="169"/>
    </row>
    <row r="292" spans="2:10" ht="15.75" thickBot="1">
      <c r="B292" s="497" t="s">
        <v>527</v>
      </c>
      <c r="C292" s="497"/>
      <c r="D292" s="497"/>
      <c r="E292" s="497"/>
      <c r="F292" s="497"/>
      <c r="G292" s="497"/>
      <c r="I292" s="443" t="s">
        <v>979</v>
      </c>
    </row>
    <row r="293" spans="2:10">
      <c r="B293" s="498" t="str">
        <f>IF(OR(C282="",C284="",F284="",C286=""),"",CONCATENATE($E$1," ",C282," ",$E$2," *",C284," *",F284,", ",$E$3," ",$C286))</f>
        <v/>
      </c>
      <c r="C293" s="498"/>
      <c r="D293" s="498"/>
      <c r="E293" s="498"/>
      <c r="F293" s="498"/>
      <c r="G293" s="498"/>
      <c r="I293" s="444" t="s">
        <v>980</v>
      </c>
      <c r="J293" s="445" t="s">
        <v>981</v>
      </c>
    </row>
    <row r="294" spans="2:10" ht="15.75" thickBot="1">
      <c r="I294" s="446"/>
      <c r="J294" s="447"/>
    </row>
    <row r="296" spans="2:10" ht="21">
      <c r="B296" s="486" t="s">
        <v>892</v>
      </c>
      <c r="C296" s="487"/>
      <c r="D296" s="487"/>
      <c r="E296" s="487"/>
      <c r="F296" s="487"/>
      <c r="G296" s="487"/>
    </row>
    <row r="297" spans="2:10">
      <c r="B297" s="488" t="s">
        <v>228</v>
      </c>
      <c r="C297" s="488"/>
      <c r="D297" s="488"/>
      <c r="E297" s="488"/>
      <c r="F297" s="488"/>
      <c r="G297" s="488"/>
    </row>
    <row r="298" spans="2:10" ht="15.75" thickBot="1">
      <c r="C298" s="167" t="s">
        <v>534</v>
      </c>
    </row>
    <row r="299" spans="2:10" ht="30.75" thickBot="1">
      <c r="B299" s="172" t="s">
        <v>229</v>
      </c>
      <c r="C299" s="489"/>
      <c r="D299" s="490"/>
      <c r="E299" s="490"/>
      <c r="F299" s="490"/>
      <c r="G299" s="491"/>
      <c r="H299" s="177" t="s">
        <v>523</v>
      </c>
    </row>
    <row r="300" spans="2:10" ht="15.75" thickBot="1">
      <c r="B300" s="173"/>
      <c r="C300" s="165"/>
      <c r="D300" s="165"/>
      <c r="E300" s="165"/>
      <c r="F300" s="165"/>
      <c r="G300" s="364" t="s">
        <v>917</v>
      </c>
      <c r="H300" s="177"/>
    </row>
    <row r="301" spans="2:10" ht="45.75" thickBot="1">
      <c r="B301" s="172" t="s">
        <v>230</v>
      </c>
      <c r="C301" s="492"/>
      <c r="D301" s="493"/>
      <c r="E301" s="165"/>
      <c r="F301" s="492"/>
      <c r="G301" s="493"/>
      <c r="H301" s="177" t="s">
        <v>524</v>
      </c>
    </row>
    <row r="302" spans="2:10" ht="15.75" thickBot="1">
      <c r="B302" s="173"/>
      <c r="C302" s="165"/>
      <c r="D302" s="165"/>
      <c r="E302" s="165"/>
      <c r="F302" s="165"/>
      <c r="G302" s="165"/>
      <c r="H302" s="177"/>
    </row>
    <row r="303" spans="2:10" ht="60.75" thickBot="1">
      <c r="B303" s="172" t="s">
        <v>533</v>
      </c>
      <c r="C303" s="494"/>
      <c r="D303" s="495"/>
      <c r="E303" s="495"/>
      <c r="F303" s="495"/>
      <c r="G303" s="493"/>
      <c r="H303" s="177" t="s">
        <v>525</v>
      </c>
    </row>
    <row r="304" spans="2:10" ht="15.75" thickBot="1">
      <c r="B304" s="174"/>
      <c r="C304" s="496"/>
      <c r="D304" s="496"/>
      <c r="E304" s="496"/>
      <c r="F304" s="496"/>
      <c r="G304" s="496"/>
      <c r="H304" s="177"/>
    </row>
    <row r="305" spans="2:10" ht="15.75" thickBot="1">
      <c r="B305" s="72" t="s">
        <v>231</v>
      </c>
      <c r="C305" s="168"/>
      <c r="D305" s="134"/>
      <c r="E305" s="168"/>
      <c r="F305" s="134"/>
      <c r="G305" s="168"/>
      <c r="H305" s="178"/>
    </row>
    <row r="306" spans="2:10" ht="15.75" thickBot="1">
      <c r="B306" s="175"/>
      <c r="C306" s="134"/>
      <c r="D306" s="134"/>
      <c r="E306" s="134"/>
      <c r="F306" s="134"/>
      <c r="G306" s="134"/>
    </row>
    <row r="307" spans="2:10" ht="30.75" thickBot="1">
      <c r="B307" s="176" t="s">
        <v>232</v>
      </c>
      <c r="C307" s="168"/>
      <c r="D307" s="134"/>
      <c r="E307" s="168"/>
      <c r="F307" s="134"/>
      <c r="G307" s="168"/>
    </row>
    <row r="308" spans="2:10">
      <c r="C308" s="169"/>
      <c r="D308" s="169"/>
      <c r="E308" s="169"/>
      <c r="F308" s="169"/>
      <c r="G308" s="169"/>
    </row>
    <row r="309" spans="2:10" ht="15.75" thickBot="1">
      <c r="B309" s="497" t="s">
        <v>527</v>
      </c>
      <c r="C309" s="497"/>
      <c r="D309" s="497"/>
      <c r="E309" s="497"/>
      <c r="F309" s="497"/>
      <c r="G309" s="497"/>
      <c r="I309" s="443" t="s">
        <v>979</v>
      </c>
    </row>
    <row r="310" spans="2:10">
      <c r="B310" s="498" t="str">
        <f>IF(OR(C299="",C301="",F301="",C303=""),"",CONCATENATE($E$1," ",C299," ",$E$2," *",C301," *",F301,", ",$E$3," ",$C303))</f>
        <v/>
      </c>
      <c r="C310" s="498"/>
      <c r="D310" s="498"/>
      <c r="E310" s="498"/>
      <c r="F310" s="498"/>
      <c r="G310" s="498"/>
      <c r="I310" s="444" t="s">
        <v>980</v>
      </c>
      <c r="J310" s="445" t="s">
        <v>981</v>
      </c>
    </row>
    <row r="311" spans="2:10" ht="15.75" thickBot="1">
      <c r="I311" s="446"/>
      <c r="J311" s="447"/>
    </row>
    <row r="313" spans="2:10" ht="21">
      <c r="B313" s="486" t="s">
        <v>894</v>
      </c>
      <c r="C313" s="487"/>
      <c r="D313" s="487"/>
      <c r="E313" s="487"/>
      <c r="F313" s="487"/>
      <c r="G313" s="487"/>
    </row>
    <row r="314" spans="2:10">
      <c r="B314" s="488" t="s">
        <v>228</v>
      </c>
      <c r="C314" s="488"/>
      <c r="D314" s="488"/>
      <c r="E314" s="488"/>
      <c r="F314" s="488"/>
      <c r="G314" s="488"/>
    </row>
    <row r="315" spans="2:10" ht="15.75" thickBot="1">
      <c r="C315" s="167" t="s">
        <v>534</v>
      </c>
    </row>
    <row r="316" spans="2:10" ht="30.75" thickBot="1">
      <c r="B316" s="172" t="s">
        <v>229</v>
      </c>
      <c r="C316" s="489"/>
      <c r="D316" s="490"/>
      <c r="E316" s="490"/>
      <c r="F316" s="490"/>
      <c r="G316" s="491"/>
      <c r="H316" s="177" t="s">
        <v>523</v>
      </c>
    </row>
    <row r="317" spans="2:10" ht="15.75" thickBot="1">
      <c r="B317" s="173"/>
      <c r="C317" s="165"/>
      <c r="D317" s="165"/>
      <c r="E317" s="165"/>
      <c r="F317" s="165"/>
      <c r="G317" s="364" t="s">
        <v>917</v>
      </c>
      <c r="H317" s="177"/>
    </row>
    <row r="318" spans="2:10" ht="45.75" thickBot="1">
      <c r="B318" s="172" t="s">
        <v>230</v>
      </c>
      <c r="C318" s="492"/>
      <c r="D318" s="493"/>
      <c r="E318" s="165"/>
      <c r="F318" s="492"/>
      <c r="G318" s="493"/>
      <c r="H318" s="177" t="s">
        <v>524</v>
      </c>
    </row>
    <row r="319" spans="2:10" ht="15.75" thickBot="1">
      <c r="B319" s="173"/>
      <c r="C319" s="165"/>
      <c r="D319" s="165"/>
      <c r="E319" s="165"/>
      <c r="F319" s="165"/>
      <c r="G319" s="165"/>
      <c r="H319" s="177"/>
    </row>
    <row r="320" spans="2:10" ht="60.75" thickBot="1">
      <c r="B320" s="172" t="s">
        <v>533</v>
      </c>
      <c r="C320" s="494"/>
      <c r="D320" s="495"/>
      <c r="E320" s="495"/>
      <c r="F320" s="495"/>
      <c r="G320" s="493"/>
      <c r="H320" s="177" t="s">
        <v>525</v>
      </c>
    </row>
    <row r="321" spans="2:10" ht="15.75" thickBot="1">
      <c r="B321" s="174"/>
      <c r="C321" s="496"/>
      <c r="D321" s="496"/>
      <c r="E321" s="496"/>
      <c r="F321" s="496"/>
      <c r="G321" s="496"/>
      <c r="H321" s="177"/>
    </row>
    <row r="322" spans="2:10" ht="15.75" thickBot="1">
      <c r="B322" s="72" t="s">
        <v>231</v>
      </c>
      <c r="C322" s="168"/>
      <c r="D322" s="134"/>
      <c r="E322" s="168"/>
      <c r="F322" s="134"/>
      <c r="G322" s="168"/>
      <c r="H322" s="178"/>
    </row>
    <row r="323" spans="2:10" ht="15.75" thickBot="1">
      <c r="B323" s="175"/>
      <c r="C323" s="134"/>
      <c r="D323" s="134"/>
      <c r="E323" s="134"/>
      <c r="F323" s="134"/>
      <c r="G323" s="134"/>
    </row>
    <row r="324" spans="2:10" ht="30.75" thickBot="1">
      <c r="B324" s="176" t="s">
        <v>232</v>
      </c>
      <c r="C324" s="168"/>
      <c r="D324" s="134"/>
      <c r="E324" s="168"/>
      <c r="F324" s="134"/>
      <c r="G324" s="168"/>
    </row>
    <row r="325" spans="2:10">
      <c r="C325" s="169"/>
      <c r="D325" s="169"/>
      <c r="E325" s="169"/>
      <c r="F325" s="169"/>
      <c r="G325" s="169"/>
    </row>
    <row r="326" spans="2:10" ht="15.75" thickBot="1">
      <c r="B326" s="497" t="s">
        <v>527</v>
      </c>
      <c r="C326" s="497"/>
      <c r="D326" s="497"/>
      <c r="E326" s="497"/>
      <c r="F326" s="497"/>
      <c r="G326" s="497"/>
      <c r="I326" s="443" t="s">
        <v>979</v>
      </c>
    </row>
    <row r="327" spans="2:10">
      <c r="B327" s="498" t="str">
        <f>IF(OR(C316="",C318="",F318="",C320=""),"",CONCATENATE($E$1," ",C316," ",$E$2," *",C318," *",F318,", ",$E$3," ",$C320))</f>
        <v/>
      </c>
      <c r="C327" s="498"/>
      <c r="D327" s="498"/>
      <c r="E327" s="498"/>
      <c r="F327" s="498"/>
      <c r="G327" s="498"/>
      <c r="I327" s="444" t="s">
        <v>980</v>
      </c>
      <c r="J327" s="445" t="s">
        <v>981</v>
      </c>
    </row>
    <row r="328" spans="2:10" ht="15.75" thickBot="1">
      <c r="I328" s="446"/>
      <c r="J328" s="447"/>
    </row>
    <row r="330" spans="2:10" ht="21">
      <c r="B330" s="486" t="s">
        <v>895</v>
      </c>
      <c r="C330" s="487"/>
      <c r="D330" s="487"/>
      <c r="E330" s="487"/>
      <c r="F330" s="487"/>
      <c r="G330" s="487"/>
    </row>
    <row r="331" spans="2:10">
      <c r="B331" s="488" t="s">
        <v>228</v>
      </c>
      <c r="C331" s="488"/>
      <c r="D331" s="488"/>
      <c r="E331" s="488"/>
      <c r="F331" s="488"/>
      <c r="G331" s="488"/>
    </row>
    <row r="332" spans="2:10" ht="15.75" thickBot="1">
      <c r="C332" s="167" t="s">
        <v>534</v>
      </c>
    </row>
    <row r="333" spans="2:10" ht="30.75" thickBot="1">
      <c r="B333" s="172" t="s">
        <v>229</v>
      </c>
      <c r="C333" s="489"/>
      <c r="D333" s="490"/>
      <c r="E333" s="490"/>
      <c r="F333" s="490"/>
      <c r="G333" s="491"/>
      <c r="H333" s="177" t="s">
        <v>523</v>
      </c>
    </row>
    <row r="334" spans="2:10" ht="15.75" thickBot="1">
      <c r="B334" s="173"/>
      <c r="C334" s="165"/>
      <c r="D334" s="165"/>
      <c r="E334" s="165"/>
      <c r="F334" s="165"/>
      <c r="G334" s="364" t="s">
        <v>917</v>
      </c>
      <c r="H334" s="177"/>
    </row>
    <row r="335" spans="2:10" ht="45.75" thickBot="1">
      <c r="B335" s="172" t="s">
        <v>230</v>
      </c>
      <c r="C335" s="492"/>
      <c r="D335" s="493"/>
      <c r="E335" s="165"/>
      <c r="F335" s="492"/>
      <c r="G335" s="493"/>
      <c r="H335" s="177" t="s">
        <v>524</v>
      </c>
    </row>
    <row r="336" spans="2:10" ht="15.75" thickBot="1">
      <c r="B336" s="173"/>
      <c r="C336" s="165"/>
      <c r="D336" s="165"/>
      <c r="E336" s="165"/>
      <c r="F336" s="165"/>
      <c r="G336" s="165"/>
      <c r="H336" s="177"/>
    </row>
    <row r="337" spans="2:10" ht="60.75" thickBot="1">
      <c r="B337" s="172" t="s">
        <v>533</v>
      </c>
      <c r="C337" s="494"/>
      <c r="D337" s="495"/>
      <c r="E337" s="495"/>
      <c r="F337" s="495"/>
      <c r="G337" s="493"/>
      <c r="H337" s="177" t="s">
        <v>525</v>
      </c>
    </row>
    <row r="338" spans="2:10" ht="15.75" thickBot="1">
      <c r="B338" s="174"/>
      <c r="C338" s="496"/>
      <c r="D338" s="496"/>
      <c r="E338" s="496"/>
      <c r="F338" s="496"/>
      <c r="G338" s="496"/>
      <c r="H338" s="177"/>
    </row>
    <row r="339" spans="2:10" ht="15.75" thickBot="1">
      <c r="B339" s="72" t="s">
        <v>231</v>
      </c>
      <c r="C339" s="168"/>
      <c r="D339" s="134"/>
      <c r="E339" s="168"/>
      <c r="F339" s="134"/>
      <c r="G339" s="168"/>
      <c r="H339" s="178"/>
    </row>
    <row r="340" spans="2:10" ht="15.75" thickBot="1">
      <c r="B340" s="175"/>
      <c r="C340" s="134"/>
      <c r="D340" s="134"/>
      <c r="E340" s="134"/>
      <c r="F340" s="134"/>
      <c r="G340" s="134"/>
    </row>
    <row r="341" spans="2:10" ht="30.75" thickBot="1">
      <c r="B341" s="176" t="s">
        <v>232</v>
      </c>
      <c r="C341" s="168"/>
      <c r="D341" s="134"/>
      <c r="E341" s="168"/>
      <c r="F341" s="134"/>
      <c r="G341" s="168"/>
    </row>
    <row r="342" spans="2:10">
      <c r="C342" s="169"/>
      <c r="D342" s="169"/>
      <c r="E342" s="169"/>
      <c r="F342" s="169"/>
      <c r="G342" s="169"/>
    </row>
    <row r="343" spans="2:10" ht="15.75" thickBot="1">
      <c r="B343" s="497" t="s">
        <v>527</v>
      </c>
      <c r="C343" s="497"/>
      <c r="D343" s="497"/>
      <c r="E343" s="497"/>
      <c r="F343" s="497"/>
      <c r="G343" s="497"/>
      <c r="I343" s="443" t="s">
        <v>979</v>
      </c>
    </row>
    <row r="344" spans="2:10">
      <c r="B344" s="498" t="str">
        <f>IF(OR(C333="",C335="",F335="",C337=""),"",CONCATENATE($E$1," ",C333," ",$E$2," *",C335," *",F335,", ",$E$3," ",$C337))</f>
        <v/>
      </c>
      <c r="C344" s="498"/>
      <c r="D344" s="498"/>
      <c r="E344" s="498"/>
      <c r="F344" s="498"/>
      <c r="G344" s="498"/>
      <c r="I344" s="444" t="s">
        <v>980</v>
      </c>
      <c r="J344" s="445" t="s">
        <v>981</v>
      </c>
    </row>
    <row r="345" spans="2:10" ht="15.75" thickBot="1">
      <c r="B345" s="174"/>
      <c r="C345" s="174"/>
      <c r="D345" s="174"/>
      <c r="E345" s="174"/>
      <c r="F345" s="174"/>
      <c r="G345" s="174"/>
      <c r="I345" s="446"/>
      <c r="J345" s="447"/>
    </row>
    <row r="347" spans="2:10" ht="21">
      <c r="B347" s="486" t="s">
        <v>903</v>
      </c>
      <c r="C347" s="487"/>
      <c r="D347" s="487"/>
      <c r="E347" s="487"/>
      <c r="F347" s="487"/>
      <c r="G347" s="487"/>
    </row>
    <row r="348" spans="2:10">
      <c r="B348" s="488" t="s">
        <v>228</v>
      </c>
      <c r="C348" s="488"/>
      <c r="D348" s="488"/>
      <c r="E348" s="488"/>
      <c r="F348" s="488"/>
      <c r="G348" s="488"/>
    </row>
    <row r="349" spans="2:10" ht="15.75" thickBot="1">
      <c r="C349" s="167" t="s">
        <v>534</v>
      </c>
    </row>
    <row r="350" spans="2:10" ht="30.75" thickBot="1">
      <c r="B350" s="172" t="s">
        <v>229</v>
      </c>
      <c r="C350" s="489"/>
      <c r="D350" s="490"/>
      <c r="E350" s="490"/>
      <c r="F350" s="490"/>
      <c r="G350" s="491"/>
      <c r="H350" s="177" t="s">
        <v>523</v>
      </c>
    </row>
    <row r="351" spans="2:10" ht="15.75" thickBot="1">
      <c r="B351" s="173"/>
      <c r="C351" s="165"/>
      <c r="D351" s="165"/>
      <c r="E351" s="165"/>
      <c r="F351" s="165"/>
      <c r="G351" s="364" t="s">
        <v>917</v>
      </c>
      <c r="H351" s="177"/>
    </row>
    <row r="352" spans="2:10" ht="45.75" thickBot="1">
      <c r="B352" s="172" t="s">
        <v>230</v>
      </c>
      <c r="C352" s="492"/>
      <c r="D352" s="493"/>
      <c r="E352" s="165"/>
      <c r="F352" s="492"/>
      <c r="G352" s="493"/>
      <c r="H352" s="177" t="s">
        <v>524</v>
      </c>
    </row>
    <row r="353" spans="2:10" ht="15.75" thickBot="1">
      <c r="B353" s="173"/>
      <c r="C353" s="165"/>
      <c r="D353" s="165"/>
      <c r="E353" s="165"/>
      <c r="F353" s="165"/>
      <c r="G353" s="165"/>
      <c r="H353" s="177"/>
    </row>
    <row r="354" spans="2:10" ht="60.75" thickBot="1">
      <c r="B354" s="172" t="s">
        <v>533</v>
      </c>
      <c r="C354" s="494"/>
      <c r="D354" s="495"/>
      <c r="E354" s="495"/>
      <c r="F354" s="495"/>
      <c r="G354" s="493"/>
      <c r="H354" s="177" t="s">
        <v>525</v>
      </c>
    </row>
    <row r="355" spans="2:10" ht="15.75" thickBot="1">
      <c r="B355" s="174"/>
      <c r="C355" s="496"/>
      <c r="D355" s="496"/>
      <c r="E355" s="496"/>
      <c r="F355" s="496"/>
      <c r="G355" s="496"/>
      <c r="H355" s="177"/>
    </row>
    <row r="356" spans="2:10" ht="15.75" thickBot="1">
      <c r="B356" s="72" t="s">
        <v>231</v>
      </c>
      <c r="C356" s="168"/>
      <c r="D356" s="134"/>
      <c r="E356" s="168"/>
      <c r="F356" s="134"/>
      <c r="G356" s="168"/>
      <c r="H356" s="178"/>
    </row>
    <row r="357" spans="2:10" ht="15.75" thickBot="1">
      <c r="B357" s="175"/>
      <c r="C357" s="134"/>
      <c r="D357" s="134"/>
      <c r="E357" s="134"/>
      <c r="F357" s="134"/>
      <c r="G357" s="134"/>
    </row>
    <row r="358" spans="2:10" ht="30.75" thickBot="1">
      <c r="B358" s="176" t="s">
        <v>232</v>
      </c>
      <c r="C358" s="168"/>
      <c r="D358" s="134"/>
      <c r="E358" s="168"/>
      <c r="F358" s="134"/>
      <c r="G358" s="168"/>
    </row>
    <row r="359" spans="2:10">
      <c r="C359" s="169"/>
      <c r="D359" s="169"/>
      <c r="E359" s="169"/>
      <c r="F359" s="169"/>
      <c r="G359" s="169"/>
    </row>
    <row r="360" spans="2:10" ht="15.75" thickBot="1">
      <c r="B360" s="497" t="s">
        <v>527</v>
      </c>
      <c r="C360" s="497"/>
      <c r="D360" s="497"/>
      <c r="E360" s="497"/>
      <c r="F360" s="497"/>
      <c r="G360" s="497"/>
      <c r="I360" s="443" t="s">
        <v>979</v>
      </c>
    </row>
    <row r="361" spans="2:10">
      <c r="B361" s="498" t="str">
        <f>IF(OR(C350="",C352="",F352="",C354=""),"",CONCATENATE($E$1," ",C350," ",$E$2," *",C352," *",F352,", ",$E$3," ",$C354))</f>
        <v/>
      </c>
      <c r="C361" s="498"/>
      <c r="D361" s="498"/>
      <c r="E361" s="498"/>
      <c r="F361" s="498"/>
      <c r="G361" s="498"/>
      <c r="I361" s="444" t="s">
        <v>980</v>
      </c>
      <c r="J361" s="445" t="s">
        <v>981</v>
      </c>
    </row>
    <row r="362" spans="2:10" ht="15.75" thickBot="1">
      <c r="I362" s="446"/>
      <c r="J362" s="447"/>
    </row>
    <row r="364" spans="2:10" ht="21">
      <c r="B364" s="486" t="s">
        <v>904</v>
      </c>
      <c r="C364" s="487"/>
      <c r="D364" s="487"/>
      <c r="E364" s="487"/>
      <c r="F364" s="487"/>
      <c r="G364" s="487"/>
    </row>
    <row r="365" spans="2:10">
      <c r="B365" s="488" t="s">
        <v>228</v>
      </c>
      <c r="C365" s="488"/>
      <c r="D365" s="488"/>
      <c r="E365" s="488"/>
      <c r="F365" s="488"/>
      <c r="G365" s="488"/>
    </row>
    <row r="366" spans="2:10" ht="15.75" thickBot="1">
      <c r="C366" s="167" t="s">
        <v>534</v>
      </c>
    </row>
    <row r="367" spans="2:10" ht="30.75" thickBot="1">
      <c r="B367" s="172" t="s">
        <v>229</v>
      </c>
      <c r="C367" s="489"/>
      <c r="D367" s="490"/>
      <c r="E367" s="490"/>
      <c r="F367" s="490"/>
      <c r="G367" s="491"/>
      <c r="H367" s="177" t="s">
        <v>523</v>
      </c>
    </row>
    <row r="368" spans="2:10" ht="15.75" thickBot="1">
      <c r="B368" s="173"/>
      <c r="C368" s="165"/>
      <c r="D368" s="165"/>
      <c r="E368" s="165"/>
      <c r="F368" s="165"/>
      <c r="G368" s="364" t="s">
        <v>917</v>
      </c>
      <c r="H368" s="177"/>
    </row>
    <row r="369" spans="2:10" ht="45.75" thickBot="1">
      <c r="B369" s="172" t="s">
        <v>230</v>
      </c>
      <c r="C369" s="492"/>
      <c r="D369" s="493"/>
      <c r="E369" s="165"/>
      <c r="F369" s="492"/>
      <c r="G369" s="493"/>
      <c r="H369" s="177" t="s">
        <v>524</v>
      </c>
    </row>
    <row r="370" spans="2:10" ht="15.75" thickBot="1">
      <c r="B370" s="173"/>
      <c r="C370" s="165"/>
      <c r="D370" s="165"/>
      <c r="E370" s="165"/>
      <c r="F370" s="165"/>
      <c r="G370" s="165"/>
      <c r="H370" s="177"/>
    </row>
    <row r="371" spans="2:10" ht="60.75" thickBot="1">
      <c r="B371" s="172" t="s">
        <v>533</v>
      </c>
      <c r="C371" s="494"/>
      <c r="D371" s="495"/>
      <c r="E371" s="495"/>
      <c r="F371" s="495"/>
      <c r="G371" s="493"/>
      <c r="H371" s="177" t="s">
        <v>525</v>
      </c>
    </row>
    <row r="372" spans="2:10" ht="15.75" thickBot="1">
      <c r="B372" s="174"/>
      <c r="C372" s="496"/>
      <c r="D372" s="496"/>
      <c r="E372" s="496"/>
      <c r="F372" s="496"/>
      <c r="G372" s="496"/>
      <c r="H372" s="177"/>
    </row>
    <row r="373" spans="2:10" ht="15.75" thickBot="1">
      <c r="B373" s="72" t="s">
        <v>231</v>
      </c>
      <c r="C373" s="168"/>
      <c r="D373" s="134"/>
      <c r="E373" s="168"/>
      <c r="F373" s="134"/>
      <c r="G373" s="168"/>
      <c r="H373" s="178"/>
    </row>
    <row r="374" spans="2:10" ht="15.75" thickBot="1">
      <c r="B374" s="175"/>
      <c r="C374" s="134"/>
      <c r="D374" s="134"/>
      <c r="E374" s="134"/>
      <c r="F374" s="134"/>
      <c r="G374" s="134"/>
    </row>
    <row r="375" spans="2:10" ht="30.75" thickBot="1">
      <c r="B375" s="176" t="s">
        <v>232</v>
      </c>
      <c r="C375" s="168"/>
      <c r="D375" s="134"/>
      <c r="E375" s="168"/>
      <c r="F375" s="134"/>
      <c r="G375" s="168"/>
    </row>
    <row r="376" spans="2:10">
      <c r="C376" s="169"/>
      <c r="D376" s="169"/>
      <c r="E376" s="169"/>
      <c r="F376" s="169"/>
      <c r="G376" s="169"/>
    </row>
    <row r="377" spans="2:10" ht="15.75" thickBot="1">
      <c r="B377" s="497" t="s">
        <v>527</v>
      </c>
      <c r="C377" s="497"/>
      <c r="D377" s="497"/>
      <c r="E377" s="497"/>
      <c r="F377" s="497"/>
      <c r="G377" s="497"/>
      <c r="I377" s="443" t="s">
        <v>979</v>
      </c>
    </row>
    <row r="378" spans="2:10">
      <c r="B378" s="498" t="str">
        <f>IF(OR(C367="",C369="",F369="",C371=""),"",CONCATENATE($E$1," ",C367," ",$E$2," *",C369," *",F369,", ",$E$3," ",$C371))</f>
        <v/>
      </c>
      <c r="C378" s="498"/>
      <c r="D378" s="498"/>
      <c r="E378" s="498"/>
      <c r="F378" s="498"/>
      <c r="G378" s="498"/>
      <c r="I378" s="444" t="s">
        <v>980</v>
      </c>
      <c r="J378" s="445" t="s">
        <v>981</v>
      </c>
    </row>
    <row r="379" spans="2:10" ht="15.75" thickBot="1">
      <c r="I379" s="446"/>
      <c r="J379" s="447"/>
    </row>
    <row r="381" spans="2:10" ht="21">
      <c r="B381" s="486" t="s">
        <v>905</v>
      </c>
      <c r="C381" s="487"/>
      <c r="D381" s="487"/>
      <c r="E381" s="487"/>
      <c r="F381" s="487"/>
      <c r="G381" s="487"/>
    </row>
    <row r="382" spans="2:10">
      <c r="B382" s="488" t="s">
        <v>228</v>
      </c>
      <c r="C382" s="488"/>
      <c r="D382" s="488"/>
      <c r="E382" s="488"/>
      <c r="F382" s="488"/>
      <c r="G382" s="488"/>
    </row>
    <row r="383" spans="2:10" ht="15.75" thickBot="1">
      <c r="C383" s="167" t="s">
        <v>534</v>
      </c>
    </row>
    <row r="384" spans="2:10" ht="30.75" thickBot="1">
      <c r="B384" s="172" t="s">
        <v>229</v>
      </c>
      <c r="C384" s="489"/>
      <c r="D384" s="490"/>
      <c r="E384" s="490"/>
      <c r="F384" s="490"/>
      <c r="G384" s="491"/>
      <c r="H384" s="177" t="s">
        <v>523</v>
      </c>
    </row>
    <row r="385" spans="2:10" ht="15.75" thickBot="1">
      <c r="B385" s="173"/>
      <c r="C385" s="165"/>
      <c r="D385" s="165"/>
      <c r="E385" s="165"/>
      <c r="F385" s="165"/>
      <c r="G385" s="364" t="s">
        <v>917</v>
      </c>
      <c r="H385" s="177"/>
    </row>
    <row r="386" spans="2:10" ht="45.75" thickBot="1">
      <c r="B386" s="172" t="s">
        <v>230</v>
      </c>
      <c r="C386" s="492"/>
      <c r="D386" s="493"/>
      <c r="E386" s="165"/>
      <c r="F386" s="492"/>
      <c r="G386" s="493"/>
      <c r="H386" s="177" t="s">
        <v>524</v>
      </c>
    </row>
    <row r="387" spans="2:10" ht="15.75" thickBot="1">
      <c r="B387" s="173"/>
      <c r="C387" s="165"/>
      <c r="D387" s="165"/>
      <c r="E387" s="165"/>
      <c r="F387" s="165"/>
      <c r="G387" s="165"/>
      <c r="H387" s="177"/>
    </row>
    <row r="388" spans="2:10" ht="60.75" thickBot="1">
      <c r="B388" s="172" t="s">
        <v>533</v>
      </c>
      <c r="C388" s="494"/>
      <c r="D388" s="495"/>
      <c r="E388" s="495"/>
      <c r="F388" s="495"/>
      <c r="G388" s="493"/>
      <c r="H388" s="177" t="s">
        <v>525</v>
      </c>
    </row>
    <row r="389" spans="2:10" ht="15.75" thickBot="1">
      <c r="B389" s="174"/>
      <c r="C389" s="496"/>
      <c r="D389" s="496"/>
      <c r="E389" s="496"/>
      <c r="F389" s="496"/>
      <c r="G389" s="496"/>
      <c r="H389" s="177"/>
    </row>
    <row r="390" spans="2:10" ht="15.75" thickBot="1">
      <c r="B390" s="72" t="s">
        <v>231</v>
      </c>
      <c r="C390" s="168"/>
      <c r="D390" s="134"/>
      <c r="E390" s="168"/>
      <c r="F390" s="134"/>
      <c r="G390" s="168"/>
      <c r="H390" s="178"/>
    </row>
    <row r="391" spans="2:10" ht="15.75" thickBot="1">
      <c r="B391" s="175"/>
      <c r="C391" s="134"/>
      <c r="D391" s="134"/>
      <c r="E391" s="134"/>
      <c r="F391" s="134"/>
      <c r="G391" s="134"/>
    </row>
    <row r="392" spans="2:10" ht="30.75" thickBot="1">
      <c r="B392" s="176" t="s">
        <v>232</v>
      </c>
      <c r="C392" s="168"/>
      <c r="D392" s="134"/>
      <c r="E392" s="168"/>
      <c r="F392" s="134"/>
      <c r="G392" s="168"/>
    </row>
    <row r="393" spans="2:10">
      <c r="C393" s="169"/>
      <c r="D393" s="169"/>
      <c r="E393" s="169"/>
      <c r="F393" s="169"/>
      <c r="G393" s="169"/>
    </row>
    <row r="394" spans="2:10" ht="15.75" thickBot="1">
      <c r="B394" s="497" t="s">
        <v>527</v>
      </c>
      <c r="C394" s="497"/>
      <c r="D394" s="497"/>
      <c r="E394" s="497"/>
      <c r="F394" s="497"/>
      <c r="G394" s="497"/>
      <c r="I394" s="443" t="s">
        <v>979</v>
      </c>
    </row>
    <row r="395" spans="2:10">
      <c r="B395" s="498" t="str">
        <f>IF(OR(C384="",C386="",F386="",C388=""),"",CONCATENATE($E$1," ",C384," ",$E$2," *",C386," *",F386,", ",$E$3," ",$C388))</f>
        <v/>
      </c>
      <c r="C395" s="498"/>
      <c r="D395" s="498"/>
      <c r="E395" s="498"/>
      <c r="F395" s="498"/>
      <c r="G395" s="498"/>
      <c r="I395" s="444" t="s">
        <v>980</v>
      </c>
      <c r="J395" s="445" t="s">
        <v>981</v>
      </c>
    </row>
    <row r="396" spans="2:10" ht="15.75" thickBot="1">
      <c r="I396" s="446"/>
      <c r="J396" s="447"/>
    </row>
    <row r="398" spans="2:10" ht="21">
      <c r="B398" s="486" t="s">
        <v>906</v>
      </c>
      <c r="C398" s="487"/>
      <c r="D398" s="487"/>
      <c r="E398" s="487"/>
      <c r="F398" s="487"/>
      <c r="G398" s="487"/>
    </row>
    <row r="399" spans="2:10">
      <c r="B399" s="488" t="s">
        <v>228</v>
      </c>
      <c r="C399" s="488"/>
      <c r="D399" s="488"/>
      <c r="E399" s="488"/>
      <c r="F399" s="488"/>
      <c r="G399" s="488"/>
    </row>
    <row r="400" spans="2:10" ht="15.75" thickBot="1">
      <c r="C400" s="167" t="s">
        <v>534</v>
      </c>
    </row>
    <row r="401" spans="2:10" ht="30.75" thickBot="1">
      <c r="B401" s="172" t="s">
        <v>229</v>
      </c>
      <c r="C401" s="489"/>
      <c r="D401" s="490"/>
      <c r="E401" s="490"/>
      <c r="F401" s="490"/>
      <c r="G401" s="491"/>
      <c r="H401" s="177" t="s">
        <v>523</v>
      </c>
    </row>
    <row r="402" spans="2:10" ht="15.75" thickBot="1">
      <c r="B402" s="173"/>
      <c r="C402" s="165"/>
      <c r="D402" s="165"/>
      <c r="E402" s="165"/>
      <c r="F402" s="165"/>
      <c r="G402" s="364" t="s">
        <v>917</v>
      </c>
      <c r="H402" s="177"/>
    </row>
    <row r="403" spans="2:10" ht="45.75" thickBot="1">
      <c r="B403" s="172" t="s">
        <v>230</v>
      </c>
      <c r="C403" s="492"/>
      <c r="D403" s="493"/>
      <c r="E403" s="165"/>
      <c r="F403" s="492"/>
      <c r="G403" s="493"/>
      <c r="H403" s="177" t="s">
        <v>524</v>
      </c>
    </row>
    <row r="404" spans="2:10" ht="15.75" thickBot="1">
      <c r="B404" s="173"/>
      <c r="C404" s="165"/>
      <c r="D404" s="165"/>
      <c r="E404" s="165"/>
      <c r="F404" s="165"/>
      <c r="G404" s="165"/>
      <c r="H404" s="177"/>
    </row>
    <row r="405" spans="2:10" ht="60.75" thickBot="1">
      <c r="B405" s="172" t="s">
        <v>533</v>
      </c>
      <c r="C405" s="494"/>
      <c r="D405" s="495"/>
      <c r="E405" s="495"/>
      <c r="F405" s="495"/>
      <c r="G405" s="493"/>
      <c r="H405" s="177" t="s">
        <v>525</v>
      </c>
    </row>
    <row r="406" spans="2:10" ht="15.75" thickBot="1">
      <c r="B406" s="174"/>
      <c r="C406" s="496"/>
      <c r="D406" s="496"/>
      <c r="E406" s="496"/>
      <c r="F406" s="496"/>
      <c r="G406" s="496"/>
      <c r="H406" s="177"/>
    </row>
    <row r="407" spans="2:10" ht="15.75" thickBot="1">
      <c r="B407" s="72" t="s">
        <v>231</v>
      </c>
      <c r="C407" s="168"/>
      <c r="D407" s="134"/>
      <c r="E407" s="168"/>
      <c r="F407" s="134"/>
      <c r="G407" s="168"/>
      <c r="H407" s="178"/>
    </row>
    <row r="408" spans="2:10" ht="15.75" thickBot="1">
      <c r="B408" s="175"/>
      <c r="C408" s="134"/>
      <c r="D408" s="134"/>
      <c r="E408" s="134"/>
      <c r="F408" s="134"/>
      <c r="G408" s="134"/>
    </row>
    <row r="409" spans="2:10" ht="30.75" thickBot="1">
      <c r="B409" s="176" t="s">
        <v>232</v>
      </c>
      <c r="C409" s="168"/>
      <c r="D409" s="134"/>
      <c r="E409" s="168"/>
      <c r="F409" s="134"/>
      <c r="G409" s="168"/>
    </row>
    <row r="410" spans="2:10">
      <c r="C410" s="169"/>
      <c r="D410" s="169"/>
      <c r="E410" s="169"/>
      <c r="F410" s="169"/>
      <c r="G410" s="169"/>
    </row>
    <row r="411" spans="2:10" ht="15.75" thickBot="1">
      <c r="B411" s="497" t="s">
        <v>527</v>
      </c>
      <c r="C411" s="497"/>
      <c r="D411" s="497"/>
      <c r="E411" s="497"/>
      <c r="F411" s="497"/>
      <c r="G411" s="497"/>
      <c r="I411" s="443" t="s">
        <v>979</v>
      </c>
    </row>
    <row r="412" spans="2:10">
      <c r="B412" s="498" t="str">
        <f>IF(OR(C401="",C403="",F403="",C405=""),"",CONCATENATE($E$1," ",C401," ",$E$2," *",C403," *",F403,", ",$E$3," ",$C405))</f>
        <v/>
      </c>
      <c r="C412" s="498"/>
      <c r="D412" s="498"/>
      <c r="E412" s="498"/>
      <c r="F412" s="498"/>
      <c r="G412" s="498"/>
      <c r="I412" s="444" t="s">
        <v>980</v>
      </c>
      <c r="J412" s="445" t="s">
        <v>981</v>
      </c>
    </row>
    <row r="413" spans="2:10" ht="15.75" thickBot="1">
      <c r="I413" s="446"/>
      <c r="J413" s="447"/>
    </row>
    <row r="415" spans="2:10" ht="21">
      <c r="B415" s="486" t="s">
        <v>907</v>
      </c>
      <c r="C415" s="487"/>
      <c r="D415" s="487"/>
      <c r="E415" s="487"/>
      <c r="F415" s="487"/>
      <c r="G415" s="487"/>
    </row>
    <row r="416" spans="2:10">
      <c r="B416" s="488" t="s">
        <v>228</v>
      </c>
      <c r="C416" s="488"/>
      <c r="D416" s="488"/>
      <c r="E416" s="488"/>
      <c r="F416" s="488"/>
      <c r="G416" s="488"/>
    </row>
    <row r="417" spans="2:10" ht="15.75" thickBot="1">
      <c r="C417" s="167" t="s">
        <v>534</v>
      </c>
    </row>
    <row r="418" spans="2:10" ht="30.75" thickBot="1">
      <c r="B418" s="172" t="s">
        <v>229</v>
      </c>
      <c r="C418" s="489"/>
      <c r="D418" s="490"/>
      <c r="E418" s="490"/>
      <c r="F418" s="490"/>
      <c r="G418" s="491"/>
      <c r="H418" s="177" t="s">
        <v>523</v>
      </c>
    </row>
    <row r="419" spans="2:10" ht="15.75" thickBot="1">
      <c r="B419" s="173"/>
      <c r="C419" s="165"/>
      <c r="D419" s="165"/>
      <c r="E419" s="165"/>
      <c r="F419" s="165"/>
      <c r="G419" s="364" t="s">
        <v>917</v>
      </c>
      <c r="H419" s="177"/>
    </row>
    <row r="420" spans="2:10" ht="45.75" thickBot="1">
      <c r="B420" s="172" t="s">
        <v>230</v>
      </c>
      <c r="C420" s="492"/>
      <c r="D420" s="493"/>
      <c r="E420" s="165"/>
      <c r="F420" s="492"/>
      <c r="G420" s="493"/>
      <c r="H420" s="177" t="s">
        <v>524</v>
      </c>
    </row>
    <row r="421" spans="2:10" ht="15.75" thickBot="1">
      <c r="B421" s="173"/>
      <c r="C421" s="165"/>
      <c r="D421" s="165"/>
      <c r="E421" s="165"/>
      <c r="F421" s="165"/>
      <c r="G421" s="165"/>
      <c r="H421" s="177"/>
    </row>
    <row r="422" spans="2:10" ht="60.75" thickBot="1">
      <c r="B422" s="172" t="s">
        <v>533</v>
      </c>
      <c r="C422" s="494"/>
      <c r="D422" s="495"/>
      <c r="E422" s="495"/>
      <c r="F422" s="495"/>
      <c r="G422" s="493"/>
      <c r="H422" s="177" t="s">
        <v>525</v>
      </c>
    </row>
    <row r="423" spans="2:10" ht="15.75" thickBot="1">
      <c r="B423" s="174"/>
      <c r="C423" s="496"/>
      <c r="D423" s="496"/>
      <c r="E423" s="496"/>
      <c r="F423" s="496"/>
      <c r="G423" s="496"/>
      <c r="H423" s="177"/>
    </row>
    <row r="424" spans="2:10" ht="15.75" thickBot="1">
      <c r="B424" s="72" t="s">
        <v>231</v>
      </c>
      <c r="C424" s="168"/>
      <c r="D424" s="134"/>
      <c r="E424" s="168"/>
      <c r="F424" s="134"/>
      <c r="G424" s="168"/>
      <c r="H424" s="178"/>
    </row>
    <row r="425" spans="2:10" ht="15.75" thickBot="1">
      <c r="B425" s="175"/>
      <c r="C425" s="134"/>
      <c r="D425" s="134"/>
      <c r="E425" s="134"/>
      <c r="F425" s="134"/>
      <c r="G425" s="134"/>
    </row>
    <row r="426" spans="2:10" ht="30.75" thickBot="1">
      <c r="B426" s="176" t="s">
        <v>232</v>
      </c>
      <c r="C426" s="168"/>
      <c r="D426" s="134"/>
      <c r="E426" s="168"/>
      <c r="F426" s="134"/>
      <c r="G426" s="168"/>
    </row>
    <row r="427" spans="2:10">
      <c r="C427" s="169"/>
      <c r="D427" s="169"/>
      <c r="E427" s="169"/>
      <c r="F427" s="169"/>
      <c r="G427" s="169"/>
    </row>
    <row r="428" spans="2:10" ht="15.75" thickBot="1">
      <c r="B428" s="497" t="s">
        <v>527</v>
      </c>
      <c r="C428" s="497"/>
      <c r="D428" s="497"/>
      <c r="E428" s="497"/>
      <c r="F428" s="497"/>
      <c r="G428" s="497"/>
      <c r="I428" s="443" t="s">
        <v>979</v>
      </c>
    </row>
    <row r="429" spans="2:10">
      <c r="B429" s="498" t="str">
        <f>IF(OR(C418="",C420="",F420="",C422=""),"",CONCATENATE($E$1," ",C418," ",$E$2," *",C420," *",F420,", ",$E$3," ",$C422))</f>
        <v/>
      </c>
      <c r="C429" s="498"/>
      <c r="D429" s="498"/>
      <c r="E429" s="498"/>
      <c r="F429" s="498"/>
      <c r="G429" s="498"/>
      <c r="I429" s="444" t="s">
        <v>980</v>
      </c>
      <c r="J429" s="445" t="s">
        <v>981</v>
      </c>
    </row>
    <row r="430" spans="2:10" ht="15.75" thickBot="1">
      <c r="I430" s="446"/>
      <c r="J430" s="447"/>
    </row>
    <row r="432" spans="2:10" ht="21">
      <c r="B432" s="486" t="s">
        <v>908</v>
      </c>
      <c r="C432" s="487"/>
      <c r="D432" s="487"/>
      <c r="E432" s="487"/>
      <c r="F432" s="487"/>
      <c r="G432" s="487"/>
    </row>
    <row r="433" spans="2:10">
      <c r="B433" s="488" t="s">
        <v>228</v>
      </c>
      <c r="C433" s="488"/>
      <c r="D433" s="488"/>
      <c r="E433" s="488"/>
      <c r="F433" s="488"/>
      <c r="G433" s="488"/>
    </row>
    <row r="434" spans="2:10" ht="15.75" thickBot="1">
      <c r="C434" s="167" t="s">
        <v>534</v>
      </c>
    </row>
    <row r="435" spans="2:10" ht="30.75" thickBot="1">
      <c r="B435" s="172" t="s">
        <v>229</v>
      </c>
      <c r="C435" s="489"/>
      <c r="D435" s="490"/>
      <c r="E435" s="490"/>
      <c r="F435" s="490"/>
      <c r="G435" s="491"/>
      <c r="H435" s="177" t="s">
        <v>523</v>
      </c>
    </row>
    <row r="436" spans="2:10" ht="15.75" thickBot="1">
      <c r="B436" s="173"/>
      <c r="C436" s="165"/>
      <c r="D436" s="165"/>
      <c r="E436" s="165"/>
      <c r="F436" s="165"/>
      <c r="G436" s="364" t="s">
        <v>917</v>
      </c>
      <c r="H436" s="177"/>
    </row>
    <row r="437" spans="2:10" ht="45.75" thickBot="1">
      <c r="B437" s="172" t="s">
        <v>230</v>
      </c>
      <c r="C437" s="492"/>
      <c r="D437" s="493"/>
      <c r="E437" s="165"/>
      <c r="F437" s="492"/>
      <c r="G437" s="493"/>
      <c r="H437" s="177" t="s">
        <v>524</v>
      </c>
    </row>
    <row r="438" spans="2:10" ht="15.75" thickBot="1">
      <c r="B438" s="173"/>
      <c r="C438" s="165"/>
      <c r="D438" s="165"/>
      <c r="E438" s="165"/>
      <c r="F438" s="165"/>
      <c r="G438" s="165"/>
      <c r="H438" s="177"/>
    </row>
    <row r="439" spans="2:10" ht="60.75" thickBot="1">
      <c r="B439" s="172" t="s">
        <v>533</v>
      </c>
      <c r="C439" s="494"/>
      <c r="D439" s="495"/>
      <c r="E439" s="495"/>
      <c r="F439" s="495"/>
      <c r="G439" s="493"/>
      <c r="H439" s="177" t="s">
        <v>525</v>
      </c>
    </row>
    <row r="440" spans="2:10" ht="15.75" thickBot="1">
      <c r="B440" s="174"/>
      <c r="C440" s="496"/>
      <c r="D440" s="496"/>
      <c r="E440" s="496"/>
      <c r="F440" s="496"/>
      <c r="G440" s="496"/>
      <c r="H440" s="177"/>
    </row>
    <row r="441" spans="2:10" ht="15.75" thickBot="1">
      <c r="B441" s="72" t="s">
        <v>231</v>
      </c>
      <c r="C441" s="168"/>
      <c r="D441" s="134"/>
      <c r="E441" s="168"/>
      <c r="F441" s="134"/>
      <c r="G441" s="168"/>
      <c r="H441" s="178"/>
    </row>
    <row r="442" spans="2:10" ht="15.75" thickBot="1">
      <c r="B442" s="175"/>
      <c r="C442" s="134"/>
      <c r="D442" s="134"/>
      <c r="E442" s="134"/>
      <c r="F442" s="134"/>
      <c r="G442" s="134"/>
    </row>
    <row r="443" spans="2:10" ht="30.75" thickBot="1">
      <c r="B443" s="176" t="s">
        <v>232</v>
      </c>
      <c r="C443" s="168"/>
      <c r="D443" s="134"/>
      <c r="E443" s="168"/>
      <c r="F443" s="134"/>
      <c r="G443" s="168"/>
    </row>
    <row r="444" spans="2:10">
      <c r="C444" s="169"/>
      <c r="D444" s="169"/>
      <c r="E444" s="169"/>
      <c r="F444" s="169"/>
      <c r="G444" s="169"/>
    </row>
    <row r="445" spans="2:10" ht="15.75" thickBot="1">
      <c r="B445" s="497" t="s">
        <v>527</v>
      </c>
      <c r="C445" s="497"/>
      <c r="D445" s="497"/>
      <c r="E445" s="497"/>
      <c r="F445" s="497"/>
      <c r="G445" s="497"/>
      <c r="I445" s="443" t="s">
        <v>979</v>
      </c>
    </row>
    <row r="446" spans="2:10">
      <c r="B446" s="498" t="str">
        <f>IF(OR(C435="",C437="",F437="",C439=""),"",CONCATENATE($E$1," ",C435," ",$E$2," *",C437," *",F437,", ",$E$3," ",$C439))</f>
        <v/>
      </c>
      <c r="C446" s="498"/>
      <c r="D446" s="498"/>
      <c r="E446" s="498"/>
      <c r="F446" s="498"/>
      <c r="G446" s="498"/>
      <c r="I446" s="444" t="s">
        <v>980</v>
      </c>
      <c r="J446" s="445" t="s">
        <v>981</v>
      </c>
    </row>
    <row r="447" spans="2:10" ht="15.75" thickBot="1">
      <c r="I447" s="446"/>
      <c r="J447" s="447"/>
    </row>
    <row r="449" spans="2:8" ht="21">
      <c r="B449" s="486" t="s">
        <v>909</v>
      </c>
      <c r="C449" s="487"/>
      <c r="D449" s="487"/>
      <c r="E449" s="487"/>
      <c r="F449" s="487"/>
      <c r="G449" s="487"/>
    </row>
    <row r="450" spans="2:8">
      <c r="B450" s="488" t="s">
        <v>228</v>
      </c>
      <c r="C450" s="488"/>
      <c r="D450" s="488"/>
      <c r="E450" s="488"/>
      <c r="F450" s="488"/>
      <c r="G450" s="488"/>
    </row>
    <row r="451" spans="2:8" ht="15.75" thickBot="1">
      <c r="C451" s="167" t="s">
        <v>534</v>
      </c>
    </row>
    <row r="452" spans="2:8" ht="30.75" thickBot="1">
      <c r="B452" s="172" t="s">
        <v>229</v>
      </c>
      <c r="C452" s="489"/>
      <c r="D452" s="490"/>
      <c r="E452" s="490"/>
      <c r="F452" s="490"/>
      <c r="G452" s="491"/>
      <c r="H452" s="177" t="s">
        <v>523</v>
      </c>
    </row>
    <row r="453" spans="2:8" ht="15.75" thickBot="1">
      <c r="B453" s="173"/>
      <c r="C453" s="165"/>
      <c r="D453" s="165"/>
      <c r="E453" s="165"/>
      <c r="F453" s="165"/>
      <c r="G453" s="364" t="s">
        <v>917</v>
      </c>
      <c r="H453" s="177"/>
    </row>
    <row r="454" spans="2:8" ht="45.75" thickBot="1">
      <c r="B454" s="172" t="s">
        <v>230</v>
      </c>
      <c r="C454" s="492"/>
      <c r="D454" s="493"/>
      <c r="E454" s="165"/>
      <c r="F454" s="492"/>
      <c r="G454" s="493"/>
      <c r="H454" s="177" t="s">
        <v>524</v>
      </c>
    </row>
    <row r="455" spans="2:8" ht="15.75" thickBot="1">
      <c r="B455" s="173"/>
      <c r="C455" s="165"/>
      <c r="D455" s="165"/>
      <c r="E455" s="165"/>
      <c r="F455" s="165"/>
      <c r="G455" s="165"/>
      <c r="H455" s="177"/>
    </row>
    <row r="456" spans="2:8" ht="60.75" thickBot="1">
      <c r="B456" s="172" t="s">
        <v>533</v>
      </c>
      <c r="C456" s="494"/>
      <c r="D456" s="495"/>
      <c r="E456" s="495"/>
      <c r="F456" s="495"/>
      <c r="G456" s="493"/>
      <c r="H456" s="177" t="s">
        <v>525</v>
      </c>
    </row>
    <row r="457" spans="2:8" ht="15.75" thickBot="1">
      <c r="B457" s="174"/>
      <c r="C457" s="496"/>
      <c r="D457" s="496"/>
      <c r="E457" s="496"/>
      <c r="F457" s="496"/>
      <c r="G457" s="496"/>
      <c r="H457" s="177"/>
    </row>
    <row r="458" spans="2:8" ht="15.75" thickBot="1">
      <c r="B458" s="72" t="s">
        <v>231</v>
      </c>
      <c r="C458" s="168"/>
      <c r="D458" s="134"/>
      <c r="E458" s="168"/>
      <c r="F458" s="134"/>
      <c r="G458" s="168"/>
      <c r="H458" s="178"/>
    </row>
    <row r="459" spans="2:8" ht="15.75" thickBot="1">
      <c r="B459" s="175"/>
      <c r="C459" s="134"/>
      <c r="D459" s="134"/>
      <c r="E459" s="134"/>
      <c r="F459" s="134"/>
      <c r="G459" s="134"/>
    </row>
    <row r="460" spans="2:8" ht="30.75" thickBot="1">
      <c r="B460" s="176" t="s">
        <v>232</v>
      </c>
      <c r="C460" s="168"/>
      <c r="D460" s="134"/>
      <c r="E460" s="168"/>
      <c r="F460" s="134"/>
      <c r="G460" s="168"/>
    </row>
    <row r="461" spans="2:8">
      <c r="C461" s="169"/>
      <c r="D461" s="169"/>
      <c r="E461" s="169"/>
      <c r="F461" s="169"/>
      <c r="G461" s="169"/>
    </row>
    <row r="462" spans="2:8">
      <c r="B462" s="497" t="s">
        <v>527</v>
      </c>
      <c r="C462" s="497"/>
      <c r="D462" s="497"/>
      <c r="E462" s="497"/>
      <c r="F462" s="497"/>
      <c r="G462" s="497"/>
    </row>
    <row r="463" spans="2:8">
      <c r="B463" s="498" t="str">
        <f>IF(OR(C452="",C454="",F454="",C456=""),"",CONCATENATE($E$1," ",C452," ",$E$2," *",C454," *",F454,", ",$E$3," ",$C456))</f>
        <v/>
      </c>
      <c r="C463" s="498"/>
      <c r="D463" s="498"/>
      <c r="E463" s="498"/>
      <c r="F463" s="498"/>
      <c r="G463" s="498"/>
    </row>
    <row r="466" spans="2:8" ht="21">
      <c r="B466" s="486" t="s">
        <v>910</v>
      </c>
      <c r="C466" s="487"/>
      <c r="D466" s="487"/>
      <c r="E466" s="487"/>
      <c r="F466" s="487"/>
      <c r="G466" s="487"/>
    </row>
    <row r="467" spans="2:8">
      <c r="B467" s="488" t="s">
        <v>228</v>
      </c>
      <c r="C467" s="488"/>
      <c r="D467" s="488"/>
      <c r="E467" s="488"/>
      <c r="F467" s="488"/>
      <c r="G467" s="488"/>
    </row>
    <row r="468" spans="2:8" ht="15.75" thickBot="1">
      <c r="C468" s="167" t="s">
        <v>534</v>
      </c>
    </row>
    <row r="469" spans="2:8" ht="30.75" thickBot="1">
      <c r="B469" s="172" t="s">
        <v>229</v>
      </c>
      <c r="C469" s="489"/>
      <c r="D469" s="490"/>
      <c r="E469" s="490"/>
      <c r="F469" s="490"/>
      <c r="G469" s="491"/>
      <c r="H469" s="177" t="s">
        <v>523</v>
      </c>
    </row>
    <row r="470" spans="2:8" ht="15.75" thickBot="1">
      <c r="B470" s="173"/>
      <c r="C470" s="165"/>
      <c r="D470" s="165"/>
      <c r="E470" s="165"/>
      <c r="F470" s="165"/>
      <c r="G470" s="364" t="s">
        <v>917</v>
      </c>
      <c r="H470" s="177"/>
    </row>
    <row r="471" spans="2:8" ht="45.75" thickBot="1">
      <c r="B471" s="172" t="s">
        <v>230</v>
      </c>
      <c r="C471" s="492"/>
      <c r="D471" s="493"/>
      <c r="E471" s="165"/>
      <c r="F471" s="492"/>
      <c r="G471" s="493"/>
      <c r="H471" s="177" t="s">
        <v>524</v>
      </c>
    </row>
    <row r="472" spans="2:8" ht="15.75" thickBot="1">
      <c r="B472" s="173"/>
      <c r="C472" s="165"/>
      <c r="D472" s="165"/>
      <c r="E472" s="165"/>
      <c r="F472" s="165"/>
      <c r="G472" s="165"/>
      <c r="H472" s="177"/>
    </row>
    <row r="473" spans="2:8" ht="60.75" thickBot="1">
      <c r="B473" s="172" t="s">
        <v>533</v>
      </c>
      <c r="C473" s="494"/>
      <c r="D473" s="495"/>
      <c r="E473" s="495"/>
      <c r="F473" s="495"/>
      <c r="G473" s="493"/>
      <c r="H473" s="177" t="s">
        <v>525</v>
      </c>
    </row>
    <row r="474" spans="2:8" ht="15.75" thickBot="1">
      <c r="B474" s="174"/>
      <c r="C474" s="496"/>
      <c r="D474" s="496"/>
      <c r="E474" s="496"/>
      <c r="F474" s="496"/>
      <c r="G474" s="496"/>
      <c r="H474" s="177"/>
    </row>
    <row r="475" spans="2:8" ht="15.75" thickBot="1">
      <c r="B475" s="72" t="s">
        <v>231</v>
      </c>
      <c r="C475" s="168"/>
      <c r="D475" s="134"/>
      <c r="E475" s="168"/>
      <c r="F475" s="134"/>
      <c r="G475" s="168"/>
      <c r="H475" s="178"/>
    </row>
    <row r="476" spans="2:8" ht="15.75" thickBot="1">
      <c r="B476" s="175"/>
      <c r="C476" s="134"/>
      <c r="D476" s="134"/>
      <c r="E476" s="134"/>
      <c r="F476" s="134"/>
      <c r="G476" s="134"/>
    </row>
    <row r="477" spans="2:8" ht="30.75" thickBot="1">
      <c r="B477" s="176" t="s">
        <v>232</v>
      </c>
      <c r="C477" s="168"/>
      <c r="D477" s="134"/>
      <c r="E477" s="168"/>
      <c r="F477" s="134"/>
      <c r="G477" s="168"/>
    </row>
    <row r="478" spans="2:8">
      <c r="C478" s="169"/>
      <c r="D478" s="169"/>
      <c r="E478" s="169"/>
      <c r="F478" s="169"/>
      <c r="G478" s="169"/>
    </row>
    <row r="479" spans="2:8">
      <c r="B479" s="497" t="s">
        <v>527</v>
      </c>
      <c r="C479" s="497"/>
      <c r="D479" s="497"/>
      <c r="E479" s="497"/>
      <c r="F479" s="497"/>
      <c r="G479" s="497"/>
    </row>
    <row r="480" spans="2:8">
      <c r="B480" s="498" t="str">
        <f>IF(OR(C469="",C471="",F471="",C473=""),"",CONCATENATE($E$1," ",C469," ",$E$2," *",C471," *",F471,", ",$E$3," ",$C473))</f>
        <v/>
      </c>
      <c r="C480" s="498"/>
      <c r="D480" s="498"/>
      <c r="E480" s="498"/>
      <c r="F480" s="498"/>
      <c r="G480" s="498"/>
    </row>
    <row r="483" spans="2:8" ht="21">
      <c r="B483" s="486" t="s">
        <v>911</v>
      </c>
      <c r="C483" s="487"/>
      <c r="D483" s="487"/>
      <c r="E483" s="487"/>
      <c r="F483" s="487"/>
      <c r="G483" s="487"/>
    </row>
    <row r="484" spans="2:8">
      <c r="B484" s="488" t="s">
        <v>228</v>
      </c>
      <c r="C484" s="488"/>
      <c r="D484" s="488"/>
      <c r="E484" s="488"/>
      <c r="F484" s="488"/>
      <c r="G484" s="488"/>
    </row>
    <row r="485" spans="2:8" ht="15.75" thickBot="1">
      <c r="C485" s="167" t="s">
        <v>534</v>
      </c>
    </row>
    <row r="486" spans="2:8" ht="30.75" thickBot="1">
      <c r="B486" s="172" t="s">
        <v>229</v>
      </c>
      <c r="C486" s="489"/>
      <c r="D486" s="490"/>
      <c r="E486" s="490"/>
      <c r="F486" s="490"/>
      <c r="G486" s="491"/>
      <c r="H486" s="177" t="s">
        <v>523</v>
      </c>
    </row>
    <row r="487" spans="2:8" ht="15.75" thickBot="1">
      <c r="B487" s="173"/>
      <c r="C487" s="165"/>
      <c r="D487" s="165"/>
      <c r="E487" s="165"/>
      <c r="F487" s="165"/>
      <c r="G487" s="364" t="s">
        <v>917</v>
      </c>
      <c r="H487" s="177"/>
    </row>
    <row r="488" spans="2:8" ht="45.75" thickBot="1">
      <c r="B488" s="172" t="s">
        <v>230</v>
      </c>
      <c r="C488" s="492"/>
      <c r="D488" s="493"/>
      <c r="E488" s="165"/>
      <c r="F488" s="492"/>
      <c r="G488" s="493"/>
      <c r="H488" s="177" t="s">
        <v>524</v>
      </c>
    </row>
    <row r="489" spans="2:8" ht="15.75" thickBot="1">
      <c r="B489" s="173"/>
      <c r="C489" s="165"/>
      <c r="D489" s="165"/>
      <c r="E489" s="165"/>
      <c r="F489" s="165"/>
      <c r="G489" s="165"/>
      <c r="H489" s="177"/>
    </row>
    <row r="490" spans="2:8" ht="60.75" thickBot="1">
      <c r="B490" s="172" t="s">
        <v>533</v>
      </c>
      <c r="C490" s="494"/>
      <c r="D490" s="495"/>
      <c r="E490" s="495"/>
      <c r="F490" s="495"/>
      <c r="G490" s="493"/>
      <c r="H490" s="177" t="s">
        <v>525</v>
      </c>
    </row>
    <row r="491" spans="2:8" ht="15.75" thickBot="1">
      <c r="B491" s="174"/>
      <c r="C491" s="496"/>
      <c r="D491" s="496"/>
      <c r="E491" s="496"/>
      <c r="F491" s="496"/>
      <c r="G491" s="496"/>
      <c r="H491" s="177"/>
    </row>
    <row r="492" spans="2:8" ht="15.75" thickBot="1">
      <c r="B492" s="72" t="s">
        <v>231</v>
      </c>
      <c r="C492" s="168"/>
      <c r="D492" s="134"/>
      <c r="E492" s="168"/>
      <c r="F492" s="134"/>
      <c r="G492" s="168"/>
      <c r="H492" s="178"/>
    </row>
    <row r="493" spans="2:8" ht="15.75" thickBot="1">
      <c r="B493" s="175"/>
      <c r="C493" s="134"/>
      <c r="D493" s="134"/>
      <c r="E493" s="134"/>
      <c r="F493" s="134"/>
      <c r="G493" s="134"/>
    </row>
    <row r="494" spans="2:8" ht="30.75" thickBot="1">
      <c r="B494" s="176" t="s">
        <v>232</v>
      </c>
      <c r="C494" s="168"/>
      <c r="D494" s="134"/>
      <c r="E494" s="168"/>
      <c r="F494" s="134"/>
      <c r="G494" s="168"/>
    </row>
    <row r="495" spans="2:8">
      <c r="C495" s="169"/>
      <c r="D495" s="169"/>
      <c r="E495" s="169"/>
      <c r="F495" s="169"/>
      <c r="G495" s="169"/>
    </row>
    <row r="496" spans="2:8">
      <c r="B496" s="497" t="s">
        <v>527</v>
      </c>
      <c r="C496" s="497"/>
      <c r="D496" s="497"/>
      <c r="E496" s="497"/>
      <c r="F496" s="497"/>
      <c r="G496" s="497"/>
    </row>
    <row r="497" spans="2:8">
      <c r="B497" s="498" t="str">
        <f>IF(OR(C486="",C488="",F488="",C490=""),"",CONCATENATE($E$1," ",C486," ",$E$2," *",C488," *",F488,", ",$E$3," ",$C490))</f>
        <v/>
      </c>
      <c r="C497" s="498"/>
      <c r="D497" s="498"/>
      <c r="E497" s="498"/>
      <c r="F497" s="498"/>
      <c r="G497" s="498"/>
    </row>
    <row r="500" spans="2:8" ht="21">
      <c r="B500" s="486" t="s">
        <v>912</v>
      </c>
      <c r="C500" s="487"/>
      <c r="D500" s="487"/>
      <c r="E500" s="487"/>
      <c r="F500" s="487"/>
      <c r="G500" s="487"/>
    </row>
    <row r="501" spans="2:8">
      <c r="B501" s="488" t="s">
        <v>228</v>
      </c>
      <c r="C501" s="488"/>
      <c r="D501" s="488"/>
      <c r="E501" s="488"/>
      <c r="F501" s="488"/>
      <c r="G501" s="488"/>
    </row>
    <row r="502" spans="2:8" ht="15.75" thickBot="1">
      <c r="C502" s="167" t="s">
        <v>534</v>
      </c>
    </row>
    <row r="503" spans="2:8" ht="30.75" thickBot="1">
      <c r="B503" s="172" t="s">
        <v>229</v>
      </c>
      <c r="C503" s="489"/>
      <c r="D503" s="490"/>
      <c r="E503" s="490"/>
      <c r="F503" s="490"/>
      <c r="G503" s="491"/>
      <c r="H503" s="177" t="s">
        <v>523</v>
      </c>
    </row>
    <row r="504" spans="2:8" ht="15.75" thickBot="1">
      <c r="B504" s="173"/>
      <c r="C504" s="165"/>
      <c r="D504" s="165"/>
      <c r="E504" s="165"/>
      <c r="F504" s="165"/>
      <c r="G504" s="364" t="s">
        <v>917</v>
      </c>
      <c r="H504" s="177"/>
    </row>
    <row r="505" spans="2:8" ht="45.75" thickBot="1">
      <c r="B505" s="172" t="s">
        <v>230</v>
      </c>
      <c r="C505" s="492"/>
      <c r="D505" s="493"/>
      <c r="E505" s="165"/>
      <c r="F505" s="492"/>
      <c r="G505" s="493"/>
      <c r="H505" s="177" t="s">
        <v>524</v>
      </c>
    </row>
    <row r="506" spans="2:8" ht="15.75" thickBot="1">
      <c r="B506" s="173"/>
      <c r="C506" s="165"/>
      <c r="D506" s="165"/>
      <c r="E506" s="165"/>
      <c r="F506" s="165"/>
      <c r="G506" s="165"/>
      <c r="H506" s="177"/>
    </row>
    <row r="507" spans="2:8" ht="60.75" thickBot="1">
      <c r="B507" s="172" t="s">
        <v>533</v>
      </c>
      <c r="C507" s="494"/>
      <c r="D507" s="495"/>
      <c r="E507" s="495"/>
      <c r="F507" s="495"/>
      <c r="G507" s="493"/>
      <c r="H507" s="177" t="s">
        <v>525</v>
      </c>
    </row>
    <row r="508" spans="2:8" ht="15.75" thickBot="1">
      <c r="B508" s="174"/>
      <c r="C508" s="496"/>
      <c r="D508" s="496"/>
      <c r="E508" s="496"/>
      <c r="F508" s="496"/>
      <c r="G508" s="496"/>
      <c r="H508" s="177"/>
    </row>
    <row r="509" spans="2:8" ht="15.75" thickBot="1">
      <c r="B509" s="72" t="s">
        <v>231</v>
      </c>
      <c r="C509" s="168"/>
      <c r="D509" s="134"/>
      <c r="E509" s="168"/>
      <c r="F509" s="134"/>
      <c r="G509" s="168"/>
      <c r="H509" s="178"/>
    </row>
    <row r="510" spans="2:8" ht="15.75" thickBot="1">
      <c r="B510" s="175"/>
      <c r="C510" s="134"/>
      <c r="D510" s="134"/>
      <c r="E510" s="134"/>
      <c r="F510" s="134"/>
      <c r="G510" s="134"/>
    </row>
    <row r="511" spans="2:8" ht="30.75" thickBot="1">
      <c r="B511" s="176" t="s">
        <v>232</v>
      </c>
      <c r="C511" s="168"/>
      <c r="D511" s="134"/>
      <c r="E511" s="168"/>
      <c r="F511" s="134"/>
      <c r="G511" s="168"/>
    </row>
    <row r="512" spans="2:8">
      <c r="C512" s="169"/>
      <c r="D512" s="169"/>
      <c r="E512" s="169"/>
      <c r="F512" s="169"/>
      <c r="G512" s="169"/>
    </row>
    <row r="513" spans="2:7">
      <c r="B513" s="497" t="s">
        <v>527</v>
      </c>
      <c r="C513" s="497"/>
      <c r="D513" s="497"/>
      <c r="E513" s="497"/>
      <c r="F513" s="497"/>
      <c r="G513" s="497"/>
    </row>
    <row r="514" spans="2:7">
      <c r="B514" s="498" t="str">
        <f>IF(OR(C503="",C505="",F505="",C507=""),"",CONCATENATE($E$1," ",C503," ",$E$2," *",C505," *",F505,", ",$E$3," ",$C507))</f>
        <v/>
      </c>
      <c r="C514" s="498"/>
      <c r="D514" s="498"/>
      <c r="E514" s="498"/>
      <c r="F514" s="498"/>
      <c r="G514" s="498"/>
    </row>
  </sheetData>
  <sheetProtection sheet="1" formatCells="0" formatColumns="0" formatRows="0"/>
  <mergeCells count="276">
    <mergeCell ref="B162:G162"/>
    <mergeCell ref="C164:G164"/>
    <mergeCell ref="C168:G168"/>
    <mergeCell ref="C169:G169"/>
    <mergeCell ref="B174:G174"/>
    <mergeCell ref="B175:G175"/>
    <mergeCell ref="C166:D166"/>
    <mergeCell ref="F166:G166"/>
    <mergeCell ref="B110:G110"/>
    <mergeCell ref="B111:G111"/>
    <mergeCell ref="C113:G113"/>
    <mergeCell ref="C117:G117"/>
    <mergeCell ref="C118:G118"/>
    <mergeCell ref="B123:G123"/>
    <mergeCell ref="B124:G124"/>
    <mergeCell ref="B127:G127"/>
    <mergeCell ref="B128:G128"/>
    <mergeCell ref="B93:G93"/>
    <mergeCell ref="B94:G94"/>
    <mergeCell ref="C96:G96"/>
    <mergeCell ref="C100:G100"/>
    <mergeCell ref="C101:G101"/>
    <mergeCell ref="C98:D98"/>
    <mergeCell ref="F98:G98"/>
    <mergeCell ref="B106:G106"/>
    <mergeCell ref="B107:G107"/>
    <mergeCell ref="B73:G73"/>
    <mergeCell ref="B74:G74"/>
    <mergeCell ref="B76:G76"/>
    <mergeCell ref="B90:G90"/>
    <mergeCell ref="B91:G91"/>
    <mergeCell ref="B77:G77"/>
    <mergeCell ref="C79:G79"/>
    <mergeCell ref="C83:G83"/>
    <mergeCell ref="C84:G84"/>
    <mergeCell ref="B89:G89"/>
    <mergeCell ref="C81:D81"/>
    <mergeCell ref="F81:G81"/>
    <mergeCell ref="B57:G57"/>
    <mergeCell ref="B59:G59"/>
    <mergeCell ref="B60:G60"/>
    <mergeCell ref="C62:G62"/>
    <mergeCell ref="C66:G66"/>
    <mergeCell ref="C64:D64"/>
    <mergeCell ref="F64:G64"/>
    <mergeCell ref="C67:G67"/>
    <mergeCell ref="B72:G72"/>
    <mergeCell ref="B39:G39"/>
    <mergeCell ref="B42:G42"/>
    <mergeCell ref="B43:G43"/>
    <mergeCell ref="C45:G45"/>
    <mergeCell ref="C49:G49"/>
    <mergeCell ref="C50:G50"/>
    <mergeCell ref="B55:G55"/>
    <mergeCell ref="B56:G56"/>
    <mergeCell ref="C47:D47"/>
    <mergeCell ref="F47:G47"/>
    <mergeCell ref="B24:G24"/>
    <mergeCell ref="B25:G25"/>
    <mergeCell ref="C27:G27"/>
    <mergeCell ref="C31:G31"/>
    <mergeCell ref="C32:G32"/>
    <mergeCell ref="C29:D29"/>
    <mergeCell ref="F29:G29"/>
    <mergeCell ref="B37:G37"/>
    <mergeCell ref="B38:G38"/>
    <mergeCell ref="B21:G21"/>
    <mergeCell ref="B19:G19"/>
    <mergeCell ref="B20:G20"/>
    <mergeCell ref="B5:G5"/>
    <mergeCell ref="B7:G7"/>
    <mergeCell ref="C9:G9"/>
    <mergeCell ref="C13:G13"/>
    <mergeCell ref="C14:G14"/>
    <mergeCell ref="B6:G6"/>
    <mergeCell ref="C11:D11"/>
    <mergeCell ref="F11:G11"/>
    <mergeCell ref="B178:G178"/>
    <mergeCell ref="B179:G179"/>
    <mergeCell ref="C181:G181"/>
    <mergeCell ref="C183:D183"/>
    <mergeCell ref="F183:G183"/>
    <mergeCell ref="C115:D115"/>
    <mergeCell ref="F115:G115"/>
    <mergeCell ref="C132:D132"/>
    <mergeCell ref="F132:G132"/>
    <mergeCell ref="C149:D149"/>
    <mergeCell ref="F149:G149"/>
    <mergeCell ref="C130:G130"/>
    <mergeCell ref="C134:G134"/>
    <mergeCell ref="C135:G135"/>
    <mergeCell ref="B140:G140"/>
    <mergeCell ref="B141:G141"/>
    <mergeCell ref="B144:G144"/>
    <mergeCell ref="B145:G145"/>
    <mergeCell ref="C147:G147"/>
    <mergeCell ref="C151:G151"/>
    <mergeCell ref="C152:G152"/>
    <mergeCell ref="B157:G157"/>
    <mergeCell ref="B158:G158"/>
    <mergeCell ref="B161:G161"/>
    <mergeCell ref="B196:G196"/>
    <mergeCell ref="C198:G198"/>
    <mergeCell ref="C200:D200"/>
    <mergeCell ref="F200:G200"/>
    <mergeCell ref="C202:G202"/>
    <mergeCell ref="C185:G185"/>
    <mergeCell ref="C186:G186"/>
    <mergeCell ref="B191:G191"/>
    <mergeCell ref="B192:G192"/>
    <mergeCell ref="B195:G195"/>
    <mergeCell ref="C214:G214"/>
    <mergeCell ref="C216:D216"/>
    <mergeCell ref="F216:G216"/>
    <mergeCell ref="C218:G218"/>
    <mergeCell ref="C219:G219"/>
    <mergeCell ref="C203:G203"/>
    <mergeCell ref="B208:G208"/>
    <mergeCell ref="B209:G209"/>
    <mergeCell ref="B211:G211"/>
    <mergeCell ref="B212:G212"/>
    <mergeCell ref="C233:D233"/>
    <mergeCell ref="F233:G233"/>
    <mergeCell ref="C235:G235"/>
    <mergeCell ref="C236:G236"/>
    <mergeCell ref="B241:G241"/>
    <mergeCell ref="B224:G224"/>
    <mergeCell ref="B225:G225"/>
    <mergeCell ref="B228:G228"/>
    <mergeCell ref="B229:G229"/>
    <mergeCell ref="C231:G231"/>
    <mergeCell ref="C252:G252"/>
    <mergeCell ref="C253:G253"/>
    <mergeCell ref="B258:G258"/>
    <mergeCell ref="B259:G259"/>
    <mergeCell ref="B262:G262"/>
    <mergeCell ref="B242:G242"/>
    <mergeCell ref="B245:G245"/>
    <mergeCell ref="B246:G246"/>
    <mergeCell ref="C248:G248"/>
    <mergeCell ref="C250:D250"/>
    <mergeCell ref="F250:G250"/>
    <mergeCell ref="C270:G270"/>
    <mergeCell ref="B275:G275"/>
    <mergeCell ref="B276:G276"/>
    <mergeCell ref="B279:G279"/>
    <mergeCell ref="B280:G280"/>
    <mergeCell ref="B263:G263"/>
    <mergeCell ref="C265:G265"/>
    <mergeCell ref="C267:D267"/>
    <mergeCell ref="F267:G267"/>
    <mergeCell ref="C269:G269"/>
    <mergeCell ref="B292:G292"/>
    <mergeCell ref="B293:G293"/>
    <mergeCell ref="B296:G296"/>
    <mergeCell ref="B297:G297"/>
    <mergeCell ref="C299:G299"/>
    <mergeCell ref="C282:G282"/>
    <mergeCell ref="C284:D284"/>
    <mergeCell ref="F284:G284"/>
    <mergeCell ref="C286:G286"/>
    <mergeCell ref="C287:G287"/>
    <mergeCell ref="B310:G310"/>
    <mergeCell ref="B313:G313"/>
    <mergeCell ref="B314:G314"/>
    <mergeCell ref="C316:G316"/>
    <mergeCell ref="C318:D318"/>
    <mergeCell ref="F318:G318"/>
    <mergeCell ref="C301:D301"/>
    <mergeCell ref="F301:G301"/>
    <mergeCell ref="C303:G303"/>
    <mergeCell ref="C304:G304"/>
    <mergeCell ref="B309:G309"/>
    <mergeCell ref="C338:G338"/>
    <mergeCell ref="B343:G343"/>
    <mergeCell ref="B344:G344"/>
    <mergeCell ref="B331:G331"/>
    <mergeCell ref="C333:G333"/>
    <mergeCell ref="C335:D335"/>
    <mergeCell ref="F335:G335"/>
    <mergeCell ref="C337:G337"/>
    <mergeCell ref="C320:G320"/>
    <mergeCell ref="C321:G321"/>
    <mergeCell ref="B326:G326"/>
    <mergeCell ref="B327:G327"/>
    <mergeCell ref="B330:G330"/>
    <mergeCell ref="B347:G347"/>
    <mergeCell ref="B348:G348"/>
    <mergeCell ref="C350:G350"/>
    <mergeCell ref="C352:D352"/>
    <mergeCell ref="F352:G352"/>
    <mergeCell ref="C354:G354"/>
    <mergeCell ref="C355:G355"/>
    <mergeCell ref="B360:G360"/>
    <mergeCell ref="B361:G361"/>
    <mergeCell ref="B364:G364"/>
    <mergeCell ref="B365:G365"/>
    <mergeCell ref="C367:G367"/>
    <mergeCell ref="C369:D369"/>
    <mergeCell ref="F369:G369"/>
    <mergeCell ref="C371:G371"/>
    <mergeCell ref="C372:G372"/>
    <mergeCell ref="B377:G377"/>
    <mergeCell ref="B378:G378"/>
    <mergeCell ref="B381:G381"/>
    <mergeCell ref="B382:G382"/>
    <mergeCell ref="C384:G384"/>
    <mergeCell ref="C386:D386"/>
    <mergeCell ref="F386:G386"/>
    <mergeCell ref="C388:G388"/>
    <mergeCell ref="C389:G389"/>
    <mergeCell ref="B394:G394"/>
    <mergeCell ref="B395:G395"/>
    <mergeCell ref="B398:G398"/>
    <mergeCell ref="B399:G399"/>
    <mergeCell ref="C401:G401"/>
    <mergeCell ref="C403:D403"/>
    <mergeCell ref="F403:G403"/>
    <mergeCell ref="C405:G405"/>
    <mergeCell ref="C406:G406"/>
    <mergeCell ref="B411:G411"/>
    <mergeCell ref="B412:G412"/>
    <mergeCell ref="B415:G415"/>
    <mergeCell ref="B416:G416"/>
    <mergeCell ref="C418:G418"/>
    <mergeCell ref="C420:D420"/>
    <mergeCell ref="F420:G420"/>
    <mergeCell ref="C422:G422"/>
    <mergeCell ref="C423:G423"/>
    <mergeCell ref="B428:G428"/>
    <mergeCell ref="B429:G429"/>
    <mergeCell ref="B432:G432"/>
    <mergeCell ref="B433:G433"/>
    <mergeCell ref="C435:G435"/>
    <mergeCell ref="C437:D437"/>
    <mergeCell ref="F437:G437"/>
    <mergeCell ref="C439:G439"/>
    <mergeCell ref="C440:G440"/>
    <mergeCell ref="B445:G445"/>
    <mergeCell ref="B446:G446"/>
    <mergeCell ref="B449:G449"/>
    <mergeCell ref="B450:G450"/>
    <mergeCell ref="C452:G452"/>
    <mergeCell ref="C454:D454"/>
    <mergeCell ref="F454:G454"/>
    <mergeCell ref="C456:G456"/>
    <mergeCell ref="C457:G457"/>
    <mergeCell ref="B462:G462"/>
    <mergeCell ref="B463:G463"/>
    <mergeCell ref="B466:G466"/>
    <mergeCell ref="B467:G467"/>
    <mergeCell ref="C469:G469"/>
    <mergeCell ref="C471:D471"/>
    <mergeCell ref="F471:G471"/>
    <mergeCell ref="C473:G473"/>
    <mergeCell ref="C474:G474"/>
    <mergeCell ref="B479:G479"/>
    <mergeCell ref="B480:G480"/>
    <mergeCell ref="B483:G483"/>
    <mergeCell ref="B484:G484"/>
    <mergeCell ref="C486:G486"/>
    <mergeCell ref="C488:D488"/>
    <mergeCell ref="F488:G488"/>
    <mergeCell ref="C490:G490"/>
    <mergeCell ref="C491:G491"/>
    <mergeCell ref="B496:G496"/>
    <mergeCell ref="B497:G497"/>
    <mergeCell ref="B500:G500"/>
    <mergeCell ref="B501:G501"/>
    <mergeCell ref="C503:G503"/>
    <mergeCell ref="C505:D505"/>
    <mergeCell ref="F505:G505"/>
    <mergeCell ref="C507:G507"/>
    <mergeCell ref="C508:G508"/>
    <mergeCell ref="B513:G513"/>
    <mergeCell ref="B514:G514"/>
  </mergeCells>
  <pageMargins left="0.70866141732283472" right="0.70866141732283472" top="0.74803149606299213" bottom="0.74803149606299213" header="0.31496062992125984" footer="0.31496062992125984"/>
  <pageSetup scale="39" orientation="portrait" r:id="rId1"/>
  <headerFooter>
    <oddFooter>&amp;C&amp;G
DIE-05-FR-01
V.2
Hoja 3</oddFooter>
  </headerFooter>
  <rowBreaks count="3" manualBreakCount="3">
    <brk id="40" max="16383" man="1"/>
    <brk id="91" max="16383" man="1"/>
    <brk id="142" max="16383" man="1"/>
  </rowBreaks>
  <mc:AlternateContent xmlns:mc="http://schemas.openxmlformats.org/markup-compatibility/2006">
    <mc:Choice Requires="v">
      <legacyDrawingHF r:id="rId2"/>
    </mc:Choice>
    <mc:Fallback>
      <drawingHF r:id="rId3" cfo="2"/>
    </mc:Fallback>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Listas!$A$2:$A$4</xm:f>
          </x14:formula1>
          <xm:sqref>C9:G9 C27:G27 C45:G45 C62:G62 C79:G79 C96:G96 C113:G113 C130:G130 C147:G147 C164:G164 C181:G181 C198:G198 C214:G214 C231:G231 C248:G248 C265:G265 C282:G282 C299:G299 C316:G316 C333:G333 C350:G350 C367:G367 C384:G384 C401:G401 C418:G418 C435:G435 C452:G452 C469:G469 C486:G486 C503:G503</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Y81"/>
  <sheetViews>
    <sheetView topLeftCell="G3" zoomScale="178" zoomScaleNormal="178" workbookViewId="0">
      <selection activeCell="G29" sqref="G29"/>
    </sheetView>
  </sheetViews>
  <sheetFormatPr baseColWidth="10" defaultRowHeight="15"/>
  <sheetData>
    <row r="1" spans="1:25">
      <c r="A1" s="452"/>
      <c r="B1" s="452"/>
      <c r="C1" s="452"/>
      <c r="D1" s="452"/>
      <c r="E1" s="452"/>
      <c r="F1" s="452"/>
      <c r="G1" s="452"/>
      <c r="H1" s="452"/>
      <c r="I1" s="452"/>
      <c r="J1" s="452"/>
      <c r="K1" s="452"/>
      <c r="L1" s="452"/>
      <c r="M1" s="452"/>
      <c r="N1" s="452"/>
      <c r="O1" s="452"/>
      <c r="P1" s="452"/>
      <c r="Q1" s="452"/>
      <c r="R1" s="452"/>
      <c r="S1" s="452"/>
      <c r="T1" s="452"/>
      <c r="U1" s="452"/>
    </row>
    <row r="2" spans="1:25" ht="18.75">
      <c r="A2" s="452"/>
      <c r="B2" s="508" t="s">
        <v>980</v>
      </c>
      <c r="C2" s="508"/>
      <c r="D2" s="508"/>
      <c r="E2" s="508"/>
      <c r="F2" s="508"/>
      <c r="G2" s="508"/>
      <c r="H2" s="508"/>
      <c r="I2" s="508"/>
      <c r="J2" s="508"/>
      <c r="K2" s="452"/>
      <c r="L2" s="509" t="s">
        <v>981</v>
      </c>
      <c r="M2" s="509"/>
      <c r="N2" s="509"/>
      <c r="O2" s="509"/>
      <c r="P2" s="509"/>
      <c r="Q2" s="509"/>
      <c r="R2" s="509"/>
      <c r="S2" s="452"/>
      <c r="T2" s="452"/>
      <c r="U2" s="452"/>
    </row>
    <row r="3" spans="1:25">
      <c r="A3" s="452"/>
      <c r="B3" s="452"/>
      <c r="C3" s="452"/>
      <c r="D3" s="452"/>
      <c r="E3" s="452"/>
      <c r="F3" s="452"/>
      <c r="G3" s="452"/>
      <c r="H3" s="452"/>
      <c r="I3" s="452"/>
      <c r="J3" s="452"/>
      <c r="K3" s="452"/>
      <c r="L3" s="452"/>
      <c r="M3" s="452"/>
      <c r="N3" s="452"/>
      <c r="O3" s="452"/>
      <c r="P3" s="452"/>
      <c r="Q3" s="452"/>
      <c r="R3" s="452"/>
      <c r="S3" s="452"/>
      <c r="T3" s="452"/>
      <c r="U3" s="452"/>
      <c r="V3" s="452"/>
      <c r="W3" s="452"/>
      <c r="X3" s="452"/>
      <c r="Y3" s="452"/>
    </row>
    <row r="4" spans="1:25">
      <c r="A4" s="452"/>
      <c r="B4" s="452"/>
      <c r="C4" s="452"/>
      <c r="D4" s="452"/>
      <c r="E4" s="452"/>
      <c r="F4" s="452"/>
      <c r="G4" s="452"/>
      <c r="H4" s="452"/>
      <c r="I4" s="452"/>
      <c r="J4" s="452"/>
      <c r="K4" s="452"/>
      <c r="L4" s="452"/>
      <c r="M4" s="452"/>
      <c r="N4" s="452"/>
      <c r="O4" s="452"/>
      <c r="P4" s="452"/>
      <c r="Q4" s="452"/>
      <c r="R4" s="452"/>
      <c r="S4" s="452"/>
      <c r="T4" s="452"/>
      <c r="U4" s="452"/>
      <c r="V4" s="452"/>
      <c r="W4" s="452"/>
      <c r="X4" s="452"/>
      <c r="Y4" s="452"/>
    </row>
    <row r="5" spans="1:25">
      <c r="A5" s="452"/>
      <c r="B5" s="452"/>
      <c r="C5" s="452"/>
      <c r="D5" s="452"/>
      <c r="E5" s="452"/>
      <c r="F5" s="452"/>
      <c r="G5" s="452"/>
      <c r="H5" s="452"/>
      <c r="I5" s="452"/>
      <c r="J5" s="452"/>
      <c r="K5" s="452"/>
      <c r="L5" s="452"/>
      <c r="M5" s="452"/>
      <c r="N5" s="452"/>
      <c r="O5" s="452"/>
      <c r="P5" s="452"/>
      <c r="Q5" s="452"/>
      <c r="R5" s="452"/>
      <c r="S5" s="452"/>
      <c r="T5" s="452"/>
      <c r="U5" s="452"/>
      <c r="V5" s="452"/>
      <c r="W5" s="452"/>
      <c r="X5" s="452"/>
      <c r="Y5" s="452"/>
    </row>
    <row r="6" spans="1:25">
      <c r="A6" s="452"/>
      <c r="B6" s="452"/>
      <c r="C6" s="452"/>
      <c r="D6" s="452"/>
      <c r="E6" s="452"/>
      <c r="F6" s="452"/>
      <c r="G6" s="452"/>
      <c r="H6" s="452"/>
      <c r="I6" s="452"/>
      <c r="J6" s="452"/>
      <c r="K6" s="452"/>
      <c r="L6" s="452"/>
      <c r="M6" s="452"/>
      <c r="N6" s="452"/>
      <c r="O6" s="452"/>
      <c r="P6" s="452"/>
      <c r="Q6" s="452"/>
      <c r="R6" s="452"/>
      <c r="S6" s="452"/>
      <c r="T6" s="452"/>
      <c r="U6" s="452"/>
      <c r="V6" s="452"/>
      <c r="W6" s="452"/>
      <c r="X6" s="452"/>
      <c r="Y6" s="452"/>
    </row>
    <row r="7" spans="1:25">
      <c r="A7" s="452"/>
      <c r="B7" s="452"/>
      <c r="C7" s="452"/>
      <c r="D7" s="452"/>
      <c r="E7" s="452"/>
      <c r="F7" s="452"/>
      <c r="G7" s="452"/>
      <c r="H7" s="452"/>
      <c r="I7" s="452"/>
      <c r="J7" s="452"/>
      <c r="K7" s="452"/>
      <c r="L7" s="452"/>
      <c r="M7" s="452"/>
      <c r="N7" s="452"/>
      <c r="O7" s="452"/>
      <c r="P7" s="452"/>
      <c r="Q7" s="452"/>
      <c r="R7" s="452"/>
      <c r="S7" s="452"/>
      <c r="T7" s="452"/>
      <c r="U7" s="452"/>
      <c r="V7" s="452"/>
      <c r="W7" s="452"/>
      <c r="X7" s="452"/>
      <c r="Y7" s="452"/>
    </row>
    <row r="8" spans="1:25">
      <c r="A8" s="452"/>
      <c r="B8" s="452"/>
      <c r="C8" s="452"/>
      <c r="D8" s="452"/>
      <c r="E8" s="452"/>
      <c r="F8" s="452"/>
      <c r="G8" s="452"/>
      <c r="H8" s="452"/>
      <c r="I8" s="452"/>
      <c r="J8" s="452"/>
      <c r="K8" s="452"/>
      <c r="L8" s="452"/>
      <c r="M8" s="452"/>
      <c r="N8" s="452"/>
      <c r="O8" s="452"/>
      <c r="P8" s="452"/>
      <c r="Q8" s="452"/>
      <c r="R8" s="452"/>
      <c r="S8" s="452"/>
      <c r="T8" s="452"/>
      <c r="U8" s="452"/>
      <c r="V8" s="452"/>
      <c r="W8" s="452"/>
      <c r="X8" s="452"/>
      <c r="Y8" s="452"/>
    </row>
    <row r="9" spans="1:25">
      <c r="A9" s="452"/>
      <c r="B9" s="452"/>
      <c r="C9" s="452"/>
      <c r="D9" s="452"/>
      <c r="E9" s="452"/>
      <c r="F9" s="452"/>
      <c r="G9" s="452"/>
      <c r="H9" s="452"/>
      <c r="I9" s="452"/>
      <c r="J9" s="452"/>
      <c r="K9" s="452"/>
      <c r="L9" s="452"/>
      <c r="M9" s="452"/>
      <c r="N9" s="452"/>
      <c r="O9" s="452"/>
      <c r="P9" s="452"/>
      <c r="Q9" s="452"/>
      <c r="R9" s="452"/>
      <c r="S9" s="452"/>
      <c r="T9" s="452"/>
      <c r="U9" s="452"/>
      <c r="V9" s="452"/>
      <c r="W9" s="452"/>
      <c r="X9" s="452"/>
      <c r="Y9" s="452"/>
    </row>
    <row r="10" spans="1:25">
      <c r="A10" s="452"/>
      <c r="B10" s="452"/>
      <c r="C10" s="452"/>
      <c r="D10" s="452"/>
      <c r="E10" s="452"/>
      <c r="F10" s="452"/>
      <c r="G10" s="452"/>
      <c r="H10" s="452"/>
      <c r="I10" s="452"/>
      <c r="J10" s="452"/>
      <c r="K10" s="452"/>
      <c r="L10" s="452"/>
      <c r="M10" s="452"/>
      <c r="N10" s="452"/>
      <c r="O10" s="452"/>
      <c r="P10" s="452"/>
      <c r="Q10" s="452"/>
      <c r="R10" s="452"/>
      <c r="S10" s="452"/>
      <c r="T10" s="452"/>
      <c r="U10" s="452"/>
      <c r="V10" s="452"/>
      <c r="W10" s="452"/>
      <c r="X10" s="452"/>
      <c r="Y10" s="452"/>
    </row>
    <row r="11" spans="1:25">
      <c r="A11" s="452"/>
      <c r="B11" s="452"/>
      <c r="C11" s="452"/>
      <c r="D11" s="452"/>
      <c r="E11" s="452"/>
      <c r="F11" s="452"/>
      <c r="G11" s="452"/>
      <c r="H11" s="452"/>
      <c r="I11" s="452"/>
      <c r="J11" s="452"/>
      <c r="K11" s="452"/>
      <c r="L11" s="452"/>
      <c r="M11" s="452"/>
      <c r="N11" s="452"/>
      <c r="O11" s="452"/>
      <c r="P11" s="452"/>
      <c r="Q11" s="452"/>
      <c r="R11" s="452"/>
      <c r="S11" s="452"/>
      <c r="T11" s="452"/>
      <c r="U11" s="452"/>
      <c r="V11" s="452"/>
      <c r="W11" s="452"/>
      <c r="X11" s="452"/>
      <c r="Y11" s="452"/>
    </row>
    <row r="12" spans="1:25">
      <c r="A12" s="452"/>
      <c r="B12" s="452"/>
      <c r="C12" s="452"/>
      <c r="D12" s="452"/>
      <c r="E12" s="452"/>
      <c r="F12" s="452"/>
      <c r="G12" s="452"/>
      <c r="H12" s="452"/>
      <c r="I12" s="452"/>
      <c r="J12" s="452"/>
      <c r="K12" s="452"/>
      <c r="L12" s="452"/>
      <c r="M12" s="452"/>
      <c r="N12" s="452"/>
      <c r="O12" s="452"/>
      <c r="P12" s="452"/>
      <c r="Q12" s="452"/>
      <c r="R12" s="452"/>
      <c r="S12" s="452"/>
      <c r="T12" s="452"/>
      <c r="U12" s="452"/>
      <c r="V12" s="452"/>
      <c r="W12" s="452"/>
      <c r="X12" s="452"/>
      <c r="Y12" s="452"/>
    </row>
    <row r="13" spans="1:2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row>
    <row r="14" spans="1:25">
      <c r="A14" s="452"/>
      <c r="B14" s="452"/>
      <c r="C14" s="452"/>
      <c r="D14" s="452"/>
      <c r="E14" s="452"/>
      <c r="F14" s="452"/>
      <c r="G14" s="452"/>
      <c r="H14" s="452"/>
      <c r="I14" s="452"/>
      <c r="J14" s="452"/>
      <c r="K14" s="452"/>
      <c r="L14" s="452"/>
      <c r="M14" s="452"/>
      <c r="N14" s="452"/>
      <c r="O14" s="452"/>
      <c r="P14" s="452"/>
      <c r="Q14" s="452"/>
      <c r="R14" s="452"/>
      <c r="S14" s="452"/>
      <c r="T14" s="452"/>
      <c r="U14" s="452"/>
      <c r="V14" s="452"/>
      <c r="W14" s="452"/>
      <c r="X14" s="452"/>
      <c r="Y14" s="452"/>
    </row>
    <row r="15" spans="1:25">
      <c r="A15" s="452"/>
      <c r="B15" s="452"/>
      <c r="C15" s="452"/>
      <c r="D15" s="452"/>
      <c r="E15" s="452"/>
      <c r="F15" s="452"/>
      <c r="G15" s="452"/>
      <c r="H15" s="452"/>
      <c r="I15" s="452"/>
      <c r="J15" s="452"/>
      <c r="K15" s="452"/>
      <c r="L15" s="452"/>
      <c r="M15" s="452"/>
      <c r="N15" s="452"/>
      <c r="O15" s="452"/>
      <c r="P15" s="452"/>
      <c r="Q15" s="452"/>
      <c r="R15" s="452"/>
      <c r="S15" s="452"/>
      <c r="T15" s="452"/>
      <c r="U15" s="452"/>
      <c r="V15" s="452"/>
      <c r="W15" s="452"/>
      <c r="X15" s="452"/>
      <c r="Y15" s="452"/>
    </row>
    <row r="16" spans="1:25">
      <c r="A16" s="452"/>
      <c r="B16" s="452"/>
      <c r="C16" s="452"/>
      <c r="D16" s="452"/>
      <c r="E16" s="452"/>
      <c r="F16" s="452"/>
      <c r="G16" s="452"/>
      <c r="H16" s="452"/>
      <c r="I16" s="452"/>
      <c r="J16" s="452"/>
      <c r="K16" s="452"/>
      <c r="L16" s="452"/>
      <c r="M16" s="452"/>
      <c r="N16" s="452"/>
      <c r="O16" s="452"/>
      <c r="P16" s="452"/>
      <c r="Q16" s="452"/>
      <c r="R16" s="452"/>
      <c r="S16" s="452"/>
      <c r="T16" s="452"/>
      <c r="U16" s="452"/>
      <c r="V16" s="452"/>
      <c r="W16" s="452"/>
      <c r="X16" s="452"/>
      <c r="Y16" s="452"/>
    </row>
    <row r="17" spans="1:25">
      <c r="A17" s="452"/>
      <c r="B17" s="452"/>
      <c r="C17" s="452"/>
      <c r="D17" s="452"/>
      <c r="E17" s="452"/>
      <c r="F17" s="452"/>
      <c r="G17" s="452"/>
      <c r="H17" s="452"/>
      <c r="I17" s="452"/>
      <c r="J17" s="452"/>
      <c r="K17" s="452"/>
      <c r="L17" s="452"/>
      <c r="M17" s="452"/>
      <c r="N17" s="452"/>
      <c r="O17" s="452"/>
      <c r="P17" s="452"/>
      <c r="Q17" s="452"/>
      <c r="R17" s="452"/>
      <c r="S17" s="452"/>
      <c r="T17" s="452"/>
      <c r="U17" s="452"/>
      <c r="V17" s="452"/>
      <c r="W17" s="452"/>
      <c r="X17" s="452"/>
      <c r="Y17" s="452"/>
    </row>
    <row r="18" spans="1:25">
      <c r="A18" s="452"/>
      <c r="B18" s="452"/>
      <c r="C18" s="452"/>
      <c r="D18" s="452"/>
      <c r="E18" s="452"/>
      <c r="F18" s="452"/>
      <c r="G18" s="452"/>
      <c r="H18" s="452"/>
      <c r="I18" s="452"/>
      <c r="J18" s="452"/>
      <c r="K18" s="452"/>
      <c r="L18" s="452"/>
      <c r="M18" s="452"/>
      <c r="N18" s="452"/>
      <c r="O18" s="452"/>
      <c r="P18" s="452"/>
      <c r="Q18" s="452"/>
      <c r="R18" s="452"/>
      <c r="S18" s="452"/>
      <c r="T18" s="452"/>
      <c r="U18" s="452"/>
      <c r="V18" s="452"/>
      <c r="W18" s="452"/>
      <c r="X18" s="452"/>
      <c r="Y18" s="452"/>
    </row>
    <row r="19" spans="1:25">
      <c r="A19" s="452"/>
      <c r="B19" s="452"/>
      <c r="C19" s="452"/>
      <c r="D19" s="452"/>
      <c r="E19" s="452"/>
      <c r="F19" s="452"/>
      <c r="G19" s="452"/>
      <c r="H19" s="452"/>
      <c r="I19" s="452"/>
      <c r="J19" s="452"/>
      <c r="K19" s="452"/>
      <c r="L19" s="452"/>
      <c r="M19" s="452"/>
      <c r="N19" s="452"/>
      <c r="O19" s="452"/>
      <c r="P19" s="452"/>
      <c r="Q19" s="452"/>
      <c r="R19" s="452"/>
      <c r="S19" s="452"/>
      <c r="T19" s="452"/>
      <c r="U19" s="452"/>
      <c r="V19" s="452"/>
      <c r="W19" s="452"/>
      <c r="X19" s="452"/>
      <c r="Y19" s="452"/>
    </row>
    <row r="20" spans="1:25">
      <c r="A20" s="452"/>
      <c r="B20" s="452"/>
      <c r="C20" s="452"/>
      <c r="D20" s="452"/>
      <c r="E20" s="452"/>
      <c r="F20" s="452"/>
      <c r="G20" s="452"/>
      <c r="H20" s="452"/>
      <c r="I20" s="452"/>
      <c r="J20" s="452"/>
      <c r="K20" s="452"/>
      <c r="L20" s="452"/>
      <c r="M20" s="452"/>
      <c r="N20" s="452"/>
      <c r="O20" s="452"/>
      <c r="P20" s="452"/>
      <c r="Q20" s="452"/>
      <c r="R20" s="452"/>
      <c r="S20" s="452"/>
      <c r="T20" s="452"/>
      <c r="U20" s="452"/>
      <c r="V20" s="452"/>
      <c r="W20" s="452"/>
      <c r="X20" s="452"/>
      <c r="Y20" s="452"/>
    </row>
    <row r="21" spans="1:25">
      <c r="A21" s="452"/>
      <c r="B21" s="452"/>
      <c r="C21" s="452"/>
      <c r="D21" s="452"/>
      <c r="E21" s="452"/>
      <c r="F21" s="452"/>
      <c r="G21" s="452"/>
      <c r="H21" s="452"/>
      <c r="I21" s="452"/>
      <c r="J21" s="452"/>
      <c r="K21" s="452"/>
      <c r="L21" s="452"/>
      <c r="M21" s="452"/>
      <c r="N21" s="452"/>
      <c r="O21" s="452"/>
      <c r="P21" s="452"/>
      <c r="Q21" s="452"/>
      <c r="R21" s="452"/>
      <c r="S21" s="452"/>
      <c r="T21" s="452"/>
      <c r="U21" s="452"/>
      <c r="V21" s="452"/>
      <c r="W21" s="452"/>
      <c r="X21" s="452"/>
      <c r="Y21" s="452"/>
    </row>
    <row r="22" spans="1:25">
      <c r="A22" s="452"/>
      <c r="B22" s="452"/>
      <c r="C22" s="452"/>
      <c r="D22" s="452"/>
      <c r="E22" s="452"/>
      <c r="F22" s="452"/>
      <c r="G22" s="452"/>
      <c r="H22" s="452"/>
      <c r="I22" s="452"/>
      <c r="J22" s="452"/>
      <c r="K22" s="452"/>
      <c r="L22" s="452"/>
      <c r="M22" s="452"/>
      <c r="N22" s="452"/>
      <c r="O22" s="452"/>
      <c r="P22" s="452"/>
      <c r="Q22" s="452"/>
      <c r="R22" s="452"/>
      <c r="S22" s="452"/>
      <c r="T22" s="452"/>
      <c r="U22" s="452"/>
      <c r="V22" s="452"/>
      <c r="W22" s="452"/>
      <c r="X22" s="452"/>
      <c r="Y22" s="452"/>
    </row>
    <row r="23" spans="1:25">
      <c r="A23" s="452"/>
      <c r="B23" s="452"/>
      <c r="C23" s="452"/>
      <c r="D23" s="452"/>
      <c r="E23" s="452"/>
      <c r="F23" s="452"/>
      <c r="G23" s="452"/>
      <c r="H23" s="452"/>
      <c r="I23" s="452"/>
      <c r="J23" s="452"/>
      <c r="K23" s="452"/>
      <c r="L23" s="452"/>
      <c r="M23" s="452"/>
      <c r="N23" s="452"/>
      <c r="O23" s="452"/>
      <c r="P23" s="452"/>
      <c r="Q23" s="452"/>
      <c r="R23" s="452"/>
      <c r="S23" s="452"/>
      <c r="T23" s="452"/>
      <c r="U23" s="452"/>
      <c r="V23" s="452"/>
      <c r="W23" s="452"/>
      <c r="X23" s="452"/>
      <c r="Y23" s="452"/>
    </row>
    <row r="24" spans="1:25">
      <c r="A24" s="452"/>
      <c r="B24" s="452"/>
      <c r="C24" s="452"/>
      <c r="D24" s="452"/>
      <c r="E24" s="452"/>
      <c r="F24" s="452"/>
      <c r="G24" s="452"/>
      <c r="H24" s="452"/>
      <c r="I24" s="452"/>
      <c r="J24" s="452"/>
      <c r="K24" s="452"/>
      <c r="L24" s="452"/>
      <c r="M24" s="452"/>
      <c r="N24" s="452"/>
      <c r="O24" s="452"/>
      <c r="P24" s="452"/>
      <c r="Q24" s="452"/>
      <c r="R24" s="452"/>
      <c r="S24" s="452"/>
      <c r="T24" s="452"/>
      <c r="U24" s="452"/>
      <c r="V24" s="452"/>
      <c r="W24" s="452"/>
      <c r="X24" s="452"/>
      <c r="Y24" s="452"/>
    </row>
    <row r="25" spans="1:25">
      <c r="A25" s="452"/>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row>
    <row r="26" spans="1:25">
      <c r="A26" s="452"/>
      <c r="B26" s="452"/>
      <c r="C26" s="452"/>
      <c r="D26" s="452"/>
      <c r="E26" s="452"/>
      <c r="F26" s="452"/>
      <c r="G26" s="452"/>
      <c r="H26" s="452"/>
      <c r="I26" s="452"/>
      <c r="J26" s="452"/>
      <c r="K26" s="452"/>
      <c r="L26" s="452"/>
      <c r="M26" s="452"/>
      <c r="N26" s="452"/>
      <c r="O26" s="452"/>
      <c r="P26" s="452"/>
      <c r="Q26" s="452"/>
      <c r="R26" s="452"/>
      <c r="S26" s="452"/>
      <c r="T26" s="452"/>
      <c r="U26" s="452"/>
      <c r="V26" s="452"/>
      <c r="W26" s="452"/>
      <c r="X26" s="452"/>
      <c r="Y26" s="452"/>
    </row>
    <row r="27" spans="1:25">
      <c r="A27" s="452"/>
      <c r="B27" s="452"/>
      <c r="C27" s="452"/>
      <c r="D27" s="452"/>
      <c r="E27" s="452"/>
      <c r="F27" s="452"/>
      <c r="G27" s="452"/>
      <c r="H27" s="452"/>
      <c r="I27" s="452"/>
      <c r="J27" s="452"/>
      <c r="K27" s="452"/>
      <c r="L27" s="452"/>
      <c r="M27" s="452"/>
      <c r="N27" s="452"/>
      <c r="O27" s="452"/>
      <c r="P27" s="452"/>
      <c r="Q27" s="452"/>
      <c r="R27" s="452"/>
      <c r="S27" s="452"/>
      <c r="T27" s="452"/>
      <c r="U27" s="452"/>
      <c r="V27" s="452"/>
      <c r="W27" s="452"/>
      <c r="X27" s="452"/>
      <c r="Y27" s="452"/>
    </row>
    <row r="28" spans="1:25">
      <c r="A28" s="452"/>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row>
    <row r="29" spans="1:25">
      <c r="A29" s="452"/>
      <c r="B29" s="452"/>
      <c r="C29" s="452"/>
      <c r="D29" s="452"/>
      <c r="E29" s="452"/>
      <c r="F29" s="452"/>
      <c r="G29" s="452"/>
      <c r="H29" s="452"/>
      <c r="I29" s="452"/>
      <c r="J29" s="452"/>
      <c r="K29" s="452"/>
      <c r="L29" s="452"/>
      <c r="M29" s="452"/>
      <c r="N29" s="452"/>
      <c r="O29" s="452"/>
      <c r="P29" s="452"/>
      <c r="Q29" s="452"/>
      <c r="R29" s="452"/>
      <c r="S29" s="452"/>
      <c r="T29" s="452"/>
      <c r="U29" s="452"/>
      <c r="V29" s="452"/>
      <c r="W29" s="452"/>
      <c r="X29" s="452"/>
      <c r="Y29" s="452"/>
    </row>
    <row r="30" spans="1:25">
      <c r="A30" s="452"/>
      <c r="B30" s="452"/>
      <c r="C30" s="452"/>
      <c r="D30" s="452"/>
      <c r="E30" s="452"/>
      <c r="F30" s="452"/>
      <c r="G30" s="452"/>
      <c r="H30" s="452"/>
      <c r="I30" s="452"/>
      <c r="J30" s="452"/>
      <c r="K30" s="452"/>
      <c r="L30" s="452"/>
      <c r="M30" s="452"/>
      <c r="N30" s="452"/>
      <c r="O30" s="452"/>
      <c r="P30" s="452"/>
      <c r="Q30" s="452"/>
      <c r="R30" s="452"/>
      <c r="S30" s="452"/>
      <c r="T30" s="452"/>
      <c r="U30" s="452"/>
      <c r="V30" s="452"/>
      <c r="W30" s="452"/>
      <c r="X30" s="452"/>
      <c r="Y30" s="452"/>
    </row>
    <row r="31" spans="1:25">
      <c r="A31" s="452"/>
      <c r="B31" s="452"/>
      <c r="C31" s="452"/>
      <c r="D31" s="452"/>
      <c r="E31" s="452"/>
      <c r="F31" s="452"/>
      <c r="G31" s="452"/>
      <c r="H31" s="452"/>
      <c r="I31" s="452"/>
      <c r="J31" s="452"/>
      <c r="K31" s="452"/>
      <c r="L31" s="452"/>
      <c r="M31" s="452"/>
      <c r="N31" s="452"/>
      <c r="O31" s="452"/>
      <c r="P31" s="452"/>
      <c r="Q31" s="452"/>
      <c r="R31" s="452"/>
      <c r="S31" s="452"/>
      <c r="T31" s="452"/>
      <c r="U31" s="452"/>
      <c r="V31" s="452"/>
      <c r="W31" s="452"/>
      <c r="X31" s="452"/>
      <c r="Y31" s="452"/>
    </row>
    <row r="32" spans="1:25">
      <c r="A32" s="452"/>
      <c r="B32" s="452"/>
      <c r="C32" s="452"/>
      <c r="D32" s="452"/>
      <c r="E32" s="452"/>
      <c r="F32" s="452"/>
      <c r="G32" s="452"/>
      <c r="H32" s="452"/>
      <c r="I32" s="452"/>
      <c r="J32" s="452"/>
      <c r="K32" s="452"/>
      <c r="L32" s="452"/>
      <c r="M32" s="452"/>
      <c r="N32" s="452"/>
      <c r="O32" s="452"/>
      <c r="P32" s="452"/>
      <c r="Q32" s="452"/>
      <c r="R32" s="452"/>
      <c r="S32" s="452"/>
      <c r="T32" s="452"/>
      <c r="U32" s="452"/>
      <c r="V32" s="452"/>
      <c r="W32" s="452"/>
      <c r="X32" s="452"/>
      <c r="Y32" s="452"/>
    </row>
    <row r="33" spans="1:25">
      <c r="A33" s="452"/>
      <c r="B33" s="452"/>
      <c r="C33" s="452"/>
      <c r="D33" s="452"/>
      <c r="E33" s="452"/>
      <c r="F33" s="452"/>
      <c r="G33" s="452"/>
      <c r="H33" s="452"/>
      <c r="I33" s="452"/>
      <c r="J33" s="452"/>
      <c r="K33" s="452"/>
      <c r="L33" s="452"/>
      <c r="M33" s="452"/>
      <c r="N33" s="452"/>
      <c r="O33" s="452"/>
      <c r="P33" s="452"/>
      <c r="Q33" s="452"/>
      <c r="R33" s="452"/>
      <c r="S33" s="452"/>
      <c r="T33" s="452"/>
      <c r="U33" s="452"/>
      <c r="V33" s="452"/>
      <c r="W33" s="452"/>
      <c r="X33" s="452"/>
      <c r="Y33" s="452"/>
    </row>
    <row r="34" spans="1:25">
      <c r="A34" s="452"/>
      <c r="B34" s="452"/>
      <c r="C34" s="452"/>
      <c r="D34" s="452"/>
      <c r="E34" s="452"/>
      <c r="F34" s="452"/>
      <c r="G34" s="452"/>
      <c r="H34" s="452"/>
      <c r="I34" s="452"/>
      <c r="J34" s="452"/>
      <c r="K34" s="452"/>
      <c r="L34" s="452"/>
      <c r="M34" s="452"/>
      <c r="N34" s="452"/>
      <c r="O34" s="452"/>
      <c r="P34" s="452"/>
      <c r="Q34" s="452"/>
      <c r="R34" s="452"/>
      <c r="S34" s="452"/>
      <c r="T34" s="452"/>
      <c r="U34" s="452"/>
      <c r="V34" s="452"/>
      <c r="W34" s="452"/>
      <c r="X34" s="452"/>
      <c r="Y34" s="452"/>
    </row>
    <row r="35" spans="1:25">
      <c r="A35" s="452"/>
      <c r="B35" s="452"/>
      <c r="C35" s="452"/>
      <c r="D35" s="452"/>
      <c r="E35" s="452"/>
      <c r="F35" s="452"/>
      <c r="G35" s="452"/>
      <c r="H35" s="452"/>
      <c r="I35" s="452"/>
      <c r="J35" s="452"/>
      <c r="K35" s="452"/>
      <c r="L35" s="452"/>
      <c r="M35" s="452"/>
      <c r="N35" s="452"/>
      <c r="O35" s="452"/>
      <c r="P35" s="452"/>
      <c r="Q35" s="452"/>
      <c r="R35" s="452"/>
      <c r="S35" s="452"/>
      <c r="T35" s="452"/>
      <c r="U35" s="452"/>
      <c r="V35" s="452"/>
      <c r="W35" s="452"/>
      <c r="X35" s="452"/>
      <c r="Y35" s="452"/>
    </row>
    <row r="36" spans="1:25">
      <c r="A36" s="452"/>
      <c r="B36" s="452"/>
      <c r="C36" s="452"/>
      <c r="D36" s="452"/>
      <c r="E36" s="452"/>
      <c r="F36" s="452"/>
      <c r="G36" s="452"/>
      <c r="H36" s="452"/>
      <c r="I36" s="452"/>
      <c r="J36" s="452"/>
      <c r="K36" s="452"/>
      <c r="L36" s="452"/>
      <c r="M36" s="452"/>
      <c r="N36" s="452"/>
      <c r="O36" s="452"/>
      <c r="P36" s="452"/>
      <c r="Q36" s="452"/>
      <c r="R36" s="452"/>
      <c r="S36" s="452"/>
      <c r="T36" s="452"/>
      <c r="U36" s="452"/>
      <c r="V36" s="452"/>
      <c r="W36" s="452"/>
      <c r="X36" s="452"/>
      <c r="Y36" s="452"/>
    </row>
    <row r="37" spans="1:25">
      <c r="A37" s="452"/>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52"/>
    </row>
    <row r="38" spans="1:25">
      <c r="A38" s="452"/>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row>
    <row r="39" spans="1:25">
      <c r="A39" s="452"/>
      <c r="B39" s="452"/>
      <c r="C39" s="452"/>
      <c r="D39" s="452"/>
      <c r="E39" s="452"/>
      <c r="F39" s="452"/>
      <c r="G39" s="452"/>
      <c r="H39" s="452"/>
      <c r="I39" s="452"/>
      <c r="J39" s="452"/>
      <c r="K39" s="452"/>
      <c r="L39" s="452"/>
      <c r="M39" s="452"/>
      <c r="N39" s="452"/>
      <c r="O39" s="452"/>
      <c r="P39" s="452"/>
      <c r="Q39" s="452"/>
      <c r="R39" s="452"/>
      <c r="S39" s="452"/>
      <c r="T39" s="452"/>
      <c r="U39" s="452"/>
      <c r="V39" s="452"/>
      <c r="W39" s="452"/>
      <c r="X39" s="452"/>
      <c r="Y39" s="452"/>
    </row>
    <row r="40" spans="1:25">
      <c r="A40" s="452"/>
      <c r="B40" s="452"/>
      <c r="C40" s="452"/>
      <c r="D40" s="452"/>
      <c r="E40" s="452"/>
      <c r="F40" s="452"/>
      <c r="G40" s="452"/>
      <c r="H40" s="452"/>
      <c r="I40" s="452"/>
      <c r="J40" s="452"/>
      <c r="K40" s="452"/>
      <c r="L40" s="452"/>
      <c r="M40" s="452"/>
      <c r="N40" s="452"/>
      <c r="O40" s="452"/>
      <c r="P40" s="452"/>
      <c r="Q40" s="452"/>
      <c r="R40" s="452"/>
      <c r="S40" s="452"/>
      <c r="T40" s="452"/>
      <c r="U40" s="452"/>
      <c r="V40" s="452"/>
      <c r="W40" s="452"/>
      <c r="X40" s="452"/>
      <c r="Y40" s="452"/>
    </row>
    <row r="41" spans="1:25">
      <c r="A41" s="452"/>
      <c r="B41" s="452"/>
      <c r="C41" s="452"/>
      <c r="D41" s="452"/>
      <c r="E41" s="452"/>
      <c r="F41" s="452"/>
      <c r="G41" s="452"/>
      <c r="H41" s="452"/>
      <c r="I41" s="452"/>
      <c r="J41" s="452"/>
      <c r="K41" s="452"/>
      <c r="L41" s="452"/>
      <c r="M41" s="452"/>
      <c r="N41" s="452"/>
      <c r="O41" s="452"/>
      <c r="P41" s="452"/>
      <c r="Q41" s="452"/>
      <c r="R41" s="452"/>
      <c r="S41" s="452"/>
      <c r="T41" s="452"/>
      <c r="U41" s="452"/>
      <c r="V41" s="452"/>
      <c r="W41" s="452"/>
      <c r="X41" s="452"/>
      <c r="Y41" s="452"/>
    </row>
    <row r="42" spans="1:25">
      <c r="A42" s="452"/>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row>
    <row r="43" spans="1:25">
      <c r="A43" s="452"/>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row>
    <row r="44" spans="1:25">
      <c r="A44" s="452"/>
      <c r="B44" s="452"/>
      <c r="C44" s="452"/>
      <c r="D44" s="452"/>
      <c r="E44" s="452"/>
      <c r="F44" s="452"/>
      <c r="G44" s="452"/>
      <c r="H44" s="452"/>
      <c r="I44" s="452"/>
      <c r="J44" s="452"/>
      <c r="K44" s="452"/>
      <c r="L44" s="452"/>
      <c r="M44" s="452"/>
      <c r="N44" s="452"/>
      <c r="O44" s="452"/>
      <c r="P44" s="452"/>
      <c r="Q44" s="452"/>
      <c r="R44" s="452"/>
      <c r="S44" s="452"/>
      <c r="T44" s="452"/>
      <c r="U44" s="452"/>
      <c r="V44" s="452"/>
      <c r="W44" s="452"/>
      <c r="X44" s="452"/>
      <c r="Y44" s="452"/>
    </row>
    <row r="45" spans="1:25">
      <c r="A45" s="452"/>
      <c r="B45" s="452"/>
      <c r="C45" s="452"/>
      <c r="D45" s="452"/>
      <c r="E45" s="452"/>
      <c r="F45" s="452"/>
      <c r="G45" s="452"/>
      <c r="H45" s="452"/>
      <c r="I45" s="452"/>
      <c r="J45" s="452"/>
      <c r="K45" s="452"/>
      <c r="L45" s="452"/>
      <c r="M45" s="452"/>
      <c r="N45" s="452"/>
      <c r="O45" s="452"/>
      <c r="P45" s="452"/>
      <c r="Q45" s="452"/>
      <c r="R45" s="452"/>
      <c r="S45" s="452"/>
      <c r="T45" s="452"/>
      <c r="U45" s="452"/>
      <c r="V45" s="452"/>
      <c r="W45" s="452"/>
      <c r="X45" s="452"/>
      <c r="Y45" s="452"/>
    </row>
    <row r="46" spans="1:25">
      <c r="A46" s="452"/>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row>
    <row r="47" spans="1:25">
      <c r="A47" s="452"/>
      <c r="B47" s="452"/>
      <c r="C47" s="452"/>
      <c r="D47" s="452"/>
      <c r="E47" s="452"/>
      <c r="F47" s="452"/>
      <c r="G47" s="452"/>
      <c r="H47" s="452"/>
      <c r="I47" s="452"/>
      <c r="J47" s="452"/>
      <c r="K47" s="452"/>
      <c r="L47" s="452"/>
      <c r="M47" s="452"/>
      <c r="N47" s="452"/>
      <c r="O47" s="452"/>
    </row>
    <row r="48" spans="1:25">
      <c r="A48" s="452"/>
      <c r="B48" s="452"/>
      <c r="C48" s="452"/>
      <c r="D48" s="452"/>
      <c r="E48" s="452"/>
      <c r="F48" s="452"/>
      <c r="G48" s="452"/>
      <c r="H48" s="452"/>
      <c r="I48" s="452"/>
      <c r="J48" s="452"/>
      <c r="K48" s="452"/>
      <c r="L48" s="452"/>
      <c r="M48" s="452"/>
      <c r="N48" s="452"/>
      <c r="O48" s="452"/>
    </row>
    <row r="49" spans="1:15">
      <c r="A49" s="452"/>
      <c r="B49" s="452"/>
      <c r="C49" s="452"/>
      <c r="D49" s="452"/>
      <c r="E49" s="452"/>
      <c r="F49" s="452"/>
      <c r="G49" s="452"/>
      <c r="H49" s="452"/>
      <c r="I49" s="452"/>
      <c r="J49" s="452"/>
      <c r="K49" s="452"/>
      <c r="L49" s="452"/>
      <c r="M49" s="452"/>
      <c r="N49" s="452"/>
      <c r="O49" s="452"/>
    </row>
    <row r="50" spans="1:15">
      <c r="A50" s="452"/>
      <c r="B50" s="452"/>
      <c r="C50" s="452"/>
      <c r="D50" s="452"/>
      <c r="E50" s="452"/>
      <c r="F50" s="452"/>
      <c r="G50" s="452"/>
      <c r="H50" s="452"/>
      <c r="I50" s="452"/>
      <c r="J50" s="452"/>
      <c r="K50" s="452"/>
      <c r="L50" s="452"/>
      <c r="M50" s="452"/>
      <c r="N50" s="452"/>
      <c r="O50" s="452"/>
    </row>
    <row r="51" spans="1:15">
      <c r="A51" s="452"/>
      <c r="B51" s="452"/>
      <c r="C51" s="452"/>
      <c r="D51" s="452"/>
      <c r="E51" s="452"/>
      <c r="F51" s="452"/>
      <c r="G51" s="452"/>
      <c r="H51" s="452"/>
      <c r="I51" s="452"/>
      <c r="J51" s="452"/>
      <c r="K51" s="452"/>
      <c r="L51" s="452"/>
      <c r="M51" s="452"/>
      <c r="N51" s="452"/>
      <c r="O51" s="452"/>
    </row>
    <row r="52" spans="1:15">
      <c r="A52" s="452"/>
      <c r="B52" s="452"/>
      <c r="C52" s="452"/>
      <c r="D52" s="452"/>
      <c r="E52" s="452"/>
      <c r="F52" s="452"/>
      <c r="G52" s="452"/>
      <c r="H52" s="452"/>
      <c r="I52" s="452"/>
      <c r="J52" s="452"/>
      <c r="K52" s="452"/>
      <c r="L52" s="452"/>
      <c r="M52" s="452"/>
      <c r="N52" s="452"/>
      <c r="O52" s="452"/>
    </row>
    <row r="53" spans="1:15">
      <c r="A53" s="452"/>
      <c r="B53" s="452"/>
      <c r="C53" s="452"/>
      <c r="D53" s="452"/>
      <c r="E53" s="452"/>
      <c r="F53" s="452"/>
      <c r="G53" s="452"/>
      <c r="H53" s="452"/>
      <c r="I53" s="452"/>
      <c r="J53" s="452"/>
      <c r="K53" s="452"/>
      <c r="L53" s="452"/>
      <c r="M53" s="452"/>
      <c r="N53" s="452"/>
      <c r="O53" s="452"/>
    </row>
    <row r="54" spans="1:15">
      <c r="A54" s="452"/>
      <c r="B54" s="452"/>
      <c r="C54" s="452"/>
      <c r="D54" s="452"/>
      <c r="E54" s="452"/>
      <c r="F54" s="452"/>
      <c r="G54" s="452"/>
      <c r="H54" s="452"/>
      <c r="I54" s="452"/>
      <c r="J54" s="452"/>
      <c r="K54" s="452"/>
      <c r="L54" s="452"/>
      <c r="M54" s="452"/>
      <c r="N54" s="452"/>
      <c r="O54" s="452"/>
    </row>
    <row r="55" spans="1:15">
      <c r="A55" s="452"/>
      <c r="B55" s="452"/>
      <c r="C55" s="452"/>
      <c r="D55" s="452"/>
      <c r="E55" s="452"/>
      <c r="F55" s="452"/>
      <c r="G55" s="452"/>
      <c r="H55" s="452"/>
      <c r="I55" s="452"/>
      <c r="J55" s="452"/>
      <c r="K55" s="452"/>
      <c r="L55" s="452"/>
      <c r="M55" s="452"/>
      <c r="N55" s="452"/>
      <c r="O55" s="452"/>
    </row>
    <row r="56" spans="1:15">
      <c r="A56" s="452"/>
      <c r="B56" s="452"/>
      <c r="C56" s="452"/>
      <c r="D56" s="452"/>
      <c r="E56" s="452"/>
      <c r="F56" s="452"/>
      <c r="G56" s="452"/>
      <c r="H56" s="452"/>
      <c r="I56" s="452"/>
      <c r="J56" s="452"/>
      <c r="K56" s="452"/>
      <c r="L56" s="452"/>
      <c r="M56" s="452"/>
      <c r="N56" s="452"/>
      <c r="O56" s="452"/>
    </row>
    <row r="57" spans="1:15">
      <c r="A57" s="452"/>
      <c r="B57" s="452"/>
      <c r="C57" s="452"/>
      <c r="D57" s="452"/>
      <c r="E57" s="452"/>
      <c r="F57" s="452"/>
      <c r="G57" s="452"/>
      <c r="H57" s="452"/>
      <c r="I57" s="452"/>
      <c r="J57" s="452"/>
      <c r="K57" s="452"/>
      <c r="L57" s="452"/>
      <c r="M57" s="452"/>
      <c r="N57" s="452"/>
      <c r="O57" s="452"/>
    </row>
    <row r="58" spans="1:15">
      <c r="A58" s="452"/>
      <c r="B58" s="452"/>
      <c r="C58" s="452"/>
      <c r="D58" s="452"/>
      <c r="E58" s="452"/>
      <c r="F58" s="452"/>
      <c r="G58" s="452"/>
      <c r="H58" s="452"/>
      <c r="I58" s="452"/>
      <c r="J58" s="452"/>
      <c r="K58" s="452"/>
      <c r="L58" s="452"/>
      <c r="M58" s="452"/>
      <c r="N58" s="452"/>
      <c r="O58" s="452"/>
    </row>
    <row r="59" spans="1:15">
      <c r="A59" s="452"/>
      <c r="B59" s="452"/>
      <c r="C59" s="452"/>
      <c r="D59" s="452"/>
      <c r="E59" s="452"/>
      <c r="F59" s="452"/>
      <c r="G59" s="452"/>
      <c r="H59" s="452"/>
      <c r="I59" s="452"/>
      <c r="J59" s="452"/>
      <c r="K59" s="452"/>
      <c r="L59" s="452"/>
      <c r="M59" s="452"/>
      <c r="N59" s="452"/>
      <c r="O59" s="452"/>
    </row>
    <row r="60" spans="1:15">
      <c r="A60" s="452"/>
      <c r="B60" s="452"/>
      <c r="C60" s="452"/>
      <c r="D60" s="452"/>
      <c r="E60" s="452"/>
      <c r="F60" s="452"/>
      <c r="G60" s="452"/>
      <c r="H60" s="452"/>
      <c r="I60" s="452"/>
      <c r="J60" s="452"/>
      <c r="K60" s="452"/>
      <c r="L60" s="452"/>
      <c r="M60" s="452"/>
      <c r="N60" s="452"/>
      <c r="O60" s="452"/>
    </row>
    <row r="61" spans="1:15">
      <c r="A61" s="452"/>
      <c r="B61" s="452"/>
      <c r="C61" s="452"/>
      <c r="D61" s="452"/>
      <c r="E61" s="452"/>
      <c r="F61" s="452"/>
      <c r="G61" s="452"/>
      <c r="H61" s="452"/>
      <c r="I61" s="452"/>
      <c r="J61" s="452"/>
      <c r="K61" s="452"/>
      <c r="L61" s="452"/>
      <c r="M61" s="452"/>
      <c r="N61" s="452"/>
      <c r="O61" s="452"/>
    </row>
    <row r="62" spans="1:15">
      <c r="A62" s="452"/>
      <c r="B62" s="452"/>
      <c r="C62" s="452"/>
      <c r="D62" s="452"/>
      <c r="E62" s="452"/>
      <c r="F62" s="452"/>
      <c r="G62" s="452"/>
      <c r="H62" s="452"/>
      <c r="I62" s="452"/>
      <c r="J62" s="452"/>
      <c r="K62" s="452"/>
      <c r="L62" s="452"/>
      <c r="M62" s="452"/>
      <c r="N62" s="452"/>
      <c r="O62" s="452"/>
    </row>
    <row r="63" spans="1:15">
      <c r="A63" s="452"/>
      <c r="B63" s="452"/>
      <c r="C63" s="452"/>
      <c r="D63" s="452"/>
      <c r="E63" s="452"/>
      <c r="F63" s="452"/>
      <c r="G63" s="452"/>
      <c r="H63" s="452"/>
      <c r="I63" s="452"/>
      <c r="J63" s="452"/>
      <c r="K63" s="452"/>
      <c r="L63" s="452"/>
      <c r="M63" s="452"/>
      <c r="N63" s="452"/>
      <c r="O63" s="452"/>
    </row>
    <row r="64" spans="1:15">
      <c r="A64" s="452"/>
      <c r="B64" s="452"/>
      <c r="C64" s="452"/>
      <c r="D64" s="452"/>
      <c r="E64" s="452"/>
      <c r="F64" s="452"/>
      <c r="G64" s="452"/>
      <c r="H64" s="452"/>
      <c r="I64" s="452"/>
      <c r="J64" s="452"/>
      <c r="K64" s="452"/>
      <c r="L64" s="452"/>
      <c r="M64" s="452"/>
      <c r="N64" s="452"/>
      <c r="O64" s="452"/>
    </row>
    <row r="65" spans="1:15">
      <c r="A65" s="452"/>
      <c r="B65" s="452"/>
      <c r="C65" s="452"/>
      <c r="D65" s="452"/>
      <c r="E65" s="452"/>
      <c r="F65" s="452"/>
      <c r="G65" s="452"/>
      <c r="H65" s="452"/>
      <c r="I65" s="452"/>
      <c r="J65" s="452"/>
      <c r="K65" s="452"/>
      <c r="L65" s="452"/>
      <c r="M65" s="452"/>
      <c r="N65" s="452"/>
      <c r="O65" s="452"/>
    </row>
    <row r="66" spans="1:15">
      <c r="A66" s="452"/>
      <c r="B66" s="452"/>
      <c r="C66" s="452"/>
      <c r="D66" s="452"/>
      <c r="E66" s="452"/>
      <c r="F66" s="452"/>
      <c r="G66" s="452"/>
      <c r="H66" s="452"/>
      <c r="I66" s="452"/>
      <c r="J66" s="452"/>
      <c r="K66" s="452"/>
      <c r="L66" s="452"/>
      <c r="M66" s="452"/>
      <c r="N66" s="452"/>
      <c r="O66" s="452"/>
    </row>
    <row r="67" spans="1:15">
      <c r="A67" s="452"/>
      <c r="B67" s="452"/>
      <c r="C67" s="452"/>
      <c r="D67" s="452"/>
      <c r="E67" s="452"/>
      <c r="F67" s="452"/>
      <c r="G67" s="452"/>
      <c r="H67" s="452"/>
      <c r="I67" s="452"/>
      <c r="J67" s="452"/>
      <c r="K67" s="452"/>
      <c r="L67" s="452"/>
      <c r="M67" s="452"/>
      <c r="N67" s="452"/>
      <c r="O67" s="452"/>
    </row>
    <row r="68" spans="1:15">
      <c r="A68" s="452"/>
      <c r="B68" s="452"/>
      <c r="C68" s="452"/>
      <c r="D68" s="452"/>
      <c r="E68" s="452"/>
      <c r="F68" s="452"/>
      <c r="G68" s="452"/>
      <c r="H68" s="452"/>
      <c r="I68" s="452"/>
      <c r="J68" s="452"/>
      <c r="K68" s="452"/>
      <c r="L68" s="452"/>
      <c r="M68" s="452"/>
      <c r="N68" s="452"/>
      <c r="O68" s="452"/>
    </row>
    <row r="69" spans="1:15">
      <c r="A69" s="452"/>
      <c r="B69" s="452"/>
      <c r="C69" s="452"/>
      <c r="D69" s="452"/>
      <c r="E69" s="452"/>
      <c r="F69" s="452"/>
      <c r="G69" s="452"/>
      <c r="H69" s="452"/>
      <c r="I69" s="452"/>
      <c r="J69" s="452"/>
      <c r="K69" s="452"/>
      <c r="L69" s="452"/>
      <c r="M69" s="452"/>
      <c r="N69" s="452"/>
      <c r="O69" s="452"/>
    </row>
    <row r="70" spans="1:15">
      <c r="A70" s="452"/>
      <c r="B70" s="452"/>
      <c r="C70" s="452"/>
      <c r="D70" s="452"/>
      <c r="E70" s="452"/>
      <c r="F70" s="452"/>
      <c r="G70" s="452"/>
      <c r="H70" s="452"/>
      <c r="I70" s="452"/>
      <c r="J70" s="452"/>
      <c r="K70" s="452"/>
      <c r="L70" s="452"/>
      <c r="M70" s="452"/>
      <c r="N70" s="452"/>
      <c r="O70" s="452"/>
    </row>
    <row r="71" spans="1:15">
      <c r="A71" s="452"/>
      <c r="B71" s="452"/>
      <c r="C71" s="452"/>
      <c r="D71" s="452"/>
      <c r="E71" s="452"/>
      <c r="F71" s="452"/>
      <c r="G71" s="452"/>
      <c r="H71" s="452"/>
      <c r="I71" s="452"/>
      <c r="J71" s="452"/>
      <c r="K71" s="452"/>
      <c r="L71" s="452"/>
      <c r="M71" s="452"/>
      <c r="N71" s="452"/>
      <c r="O71" s="452"/>
    </row>
    <row r="72" spans="1:15">
      <c r="A72" s="452"/>
      <c r="B72" s="452"/>
      <c r="C72" s="452"/>
      <c r="D72" s="452"/>
      <c r="E72" s="452"/>
      <c r="F72" s="452"/>
      <c r="G72" s="452"/>
      <c r="H72" s="452"/>
      <c r="I72" s="452"/>
      <c r="J72" s="452"/>
      <c r="K72" s="452"/>
      <c r="L72" s="452"/>
      <c r="M72" s="452"/>
      <c r="N72" s="452"/>
      <c r="O72" s="452"/>
    </row>
    <row r="73" spans="1:15">
      <c r="A73" s="452"/>
      <c r="B73" s="452"/>
      <c r="C73" s="452"/>
      <c r="D73" s="452"/>
      <c r="E73" s="452"/>
      <c r="F73" s="452"/>
      <c r="G73" s="452"/>
      <c r="H73" s="452"/>
      <c r="I73" s="452"/>
      <c r="J73" s="452"/>
      <c r="K73" s="452"/>
      <c r="L73" s="452"/>
      <c r="M73" s="452"/>
      <c r="N73" s="452"/>
      <c r="O73" s="452"/>
    </row>
    <row r="74" spans="1:15">
      <c r="A74" s="452"/>
      <c r="B74" s="452"/>
      <c r="C74" s="452"/>
      <c r="D74" s="452"/>
      <c r="E74" s="452"/>
      <c r="F74" s="452"/>
      <c r="G74" s="452"/>
      <c r="H74" s="452"/>
      <c r="I74" s="452"/>
      <c r="J74" s="452"/>
      <c r="K74" s="452"/>
      <c r="L74" s="452"/>
      <c r="M74" s="452"/>
      <c r="N74" s="452"/>
      <c r="O74" s="452"/>
    </row>
    <row r="75" spans="1:15">
      <c r="A75" s="452"/>
      <c r="B75" s="452"/>
      <c r="C75" s="452"/>
      <c r="D75" s="452"/>
      <c r="E75" s="452"/>
      <c r="F75" s="452"/>
      <c r="G75" s="452"/>
      <c r="H75" s="452"/>
      <c r="I75" s="452"/>
      <c r="J75" s="452"/>
      <c r="K75" s="452"/>
      <c r="L75" s="452"/>
      <c r="M75" s="452"/>
      <c r="N75" s="452"/>
      <c r="O75" s="452"/>
    </row>
    <row r="76" spans="1:15">
      <c r="A76" s="452"/>
      <c r="B76" s="452"/>
      <c r="C76" s="452"/>
      <c r="D76" s="452"/>
      <c r="E76" s="452"/>
      <c r="F76" s="452"/>
      <c r="G76" s="452"/>
      <c r="H76" s="452"/>
      <c r="I76" s="452"/>
      <c r="J76" s="452"/>
      <c r="K76" s="452"/>
      <c r="L76" s="452"/>
      <c r="M76" s="452"/>
      <c r="N76" s="452"/>
      <c r="O76" s="452"/>
    </row>
    <row r="77" spans="1:15">
      <c r="A77" s="452"/>
      <c r="B77" s="452"/>
      <c r="C77" s="452"/>
      <c r="D77" s="452"/>
      <c r="E77" s="452"/>
      <c r="F77" s="452"/>
      <c r="G77" s="452"/>
      <c r="H77" s="452"/>
      <c r="I77" s="452"/>
      <c r="J77" s="452"/>
      <c r="K77" s="452"/>
      <c r="L77" s="452"/>
      <c r="M77" s="452"/>
      <c r="N77" s="452"/>
      <c r="O77" s="452"/>
    </row>
    <row r="78" spans="1:15">
      <c r="A78" s="452"/>
      <c r="B78" s="452"/>
      <c r="C78" s="452"/>
      <c r="D78" s="452"/>
      <c r="E78" s="452"/>
      <c r="F78" s="452"/>
      <c r="G78" s="452"/>
      <c r="H78" s="452"/>
      <c r="I78" s="452"/>
      <c r="J78" s="452"/>
      <c r="K78" s="452"/>
      <c r="L78" s="452"/>
      <c r="M78" s="452"/>
      <c r="N78" s="452"/>
      <c r="O78" s="452"/>
    </row>
    <row r="79" spans="1:15">
      <c r="A79" s="452"/>
      <c r="B79" s="452"/>
      <c r="C79" s="452"/>
      <c r="D79" s="452"/>
      <c r="E79" s="452"/>
      <c r="F79" s="452"/>
      <c r="G79" s="452"/>
      <c r="H79" s="452"/>
      <c r="I79" s="452"/>
      <c r="J79" s="452"/>
      <c r="K79" s="452"/>
      <c r="L79" s="452"/>
      <c r="M79" s="452"/>
      <c r="N79" s="452"/>
      <c r="O79" s="452"/>
    </row>
    <row r="80" spans="1:15">
      <c r="A80" s="452"/>
      <c r="B80" s="452"/>
      <c r="C80" s="452"/>
      <c r="D80" s="452"/>
      <c r="E80" s="452"/>
      <c r="F80" s="452"/>
      <c r="G80" s="452"/>
      <c r="H80" s="452"/>
      <c r="I80" s="452"/>
      <c r="J80" s="452"/>
      <c r="K80" s="452"/>
      <c r="L80" s="452"/>
      <c r="M80" s="452"/>
      <c r="N80" s="452"/>
      <c r="O80" s="452"/>
    </row>
    <row r="81" spans="1:15">
      <c r="A81" s="452"/>
      <c r="B81" s="452"/>
      <c r="C81" s="452"/>
      <c r="D81" s="452"/>
      <c r="E81" s="452"/>
      <c r="F81" s="452"/>
      <c r="G81" s="452"/>
      <c r="H81" s="452"/>
      <c r="I81" s="452"/>
      <c r="J81" s="452"/>
      <c r="K81" s="452"/>
      <c r="L81" s="452"/>
      <c r="M81" s="452"/>
      <c r="N81" s="452"/>
      <c r="O81" s="452"/>
    </row>
  </sheetData>
  <mergeCells count="2">
    <mergeCell ref="B2:J2"/>
    <mergeCell ref="L2:R2"/>
  </mergeCells>
  <pageMargins left="0.7" right="0.7" top="0.75" bottom="0.75" header="0.3" footer="0.3"/>
  <drawing r:id="rId1"/>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1:BP190"/>
  <sheetViews>
    <sheetView tabSelected="1" zoomScale="74" zoomScaleNormal="74" zoomScaleSheetLayoutView="40" workbookViewId="0">
      <selection sqref="A1:G1"/>
    </sheetView>
  </sheetViews>
  <sheetFormatPr baseColWidth="10" defaultColWidth="11.42578125" defaultRowHeight="15"/>
  <cols>
    <col min="1" max="1" width="15.85546875" style="113" customWidth="1"/>
    <col min="2" max="2" width="20.140625" style="113" customWidth="1"/>
    <col min="3" max="3" width="18.7109375" style="113" customWidth="1"/>
    <col min="4" max="5" width="9.140625" style="113" customWidth="1"/>
    <col min="6" max="6" width="9.140625" style="113" bestFit="1" customWidth="1"/>
    <col min="7" max="7" width="30" style="113" customWidth="1"/>
    <col min="8" max="8" width="18" style="113" hidden="1" customWidth="1"/>
    <col min="9" max="9" width="55.5703125" style="113" customWidth="1"/>
    <col min="10" max="10" width="7.140625" style="113" bestFit="1" customWidth="1"/>
    <col min="11" max="11" width="50.5703125" style="113" customWidth="1"/>
    <col min="12" max="13" width="23.85546875" style="113" hidden="1" customWidth="1"/>
    <col min="14" max="14" width="27" style="113" customWidth="1"/>
    <col min="15" max="15" width="9.42578125" style="113" customWidth="1"/>
    <col min="16" max="16" width="12.7109375" style="116" customWidth="1"/>
    <col min="17" max="17" width="8" style="116" customWidth="1"/>
    <col min="18" max="18" width="14.140625" style="113" customWidth="1"/>
    <col min="19" max="19" width="7.28515625" style="113" customWidth="1"/>
    <col min="20" max="20" width="14.85546875" style="113" customWidth="1"/>
    <col min="21" max="21" width="6.42578125" style="113" bestFit="1" customWidth="1"/>
    <col min="22" max="22" width="13.5703125" style="116" customWidth="1"/>
    <col min="23" max="23" width="6.42578125" style="116" bestFit="1" customWidth="1"/>
    <col min="24" max="24" width="12.28515625" style="113" hidden="1" customWidth="1"/>
    <col min="25" max="25" width="19.28515625" style="117" customWidth="1"/>
    <col min="26" max="26" width="4.85546875" style="113" bestFit="1" customWidth="1"/>
    <col min="27" max="27" width="92.85546875" style="113" customWidth="1"/>
    <col min="28" max="28" width="6.140625" style="113" bestFit="1" customWidth="1"/>
    <col min="29" max="29" width="36.7109375" style="113" customWidth="1"/>
    <col min="30" max="30" width="4.28515625" style="113" bestFit="1" customWidth="1"/>
    <col min="31" max="31" width="7.140625" style="116" customWidth="1"/>
    <col min="32" max="32" width="9.5703125" style="116" customWidth="1"/>
    <col min="33" max="33" width="7.140625" style="116" customWidth="1"/>
    <col min="34" max="34" width="9.5703125" style="116" customWidth="1"/>
    <col min="35" max="35" width="8.28515625" style="116" customWidth="1"/>
    <col min="36" max="36" width="14.140625" style="116" customWidth="1"/>
    <col min="37" max="37" width="12.28515625" style="116" customWidth="1"/>
    <col min="38" max="38" width="4.28515625" style="113" customWidth="1"/>
    <col min="39" max="40" width="4.28515625" style="113" bestFit="1" customWidth="1"/>
    <col min="41" max="41" width="16" style="113" bestFit="1" customWidth="1"/>
    <col min="42" max="42" width="9" style="113" customWidth="1"/>
    <col min="43" max="43" width="11.28515625" style="113" customWidth="1"/>
    <col min="44" max="44" width="12.5703125" style="113" bestFit="1" customWidth="1"/>
    <col min="45" max="45" width="8.7109375" style="113" customWidth="1"/>
    <col min="46" max="46" width="13.5703125" style="113" customWidth="1"/>
    <col min="47" max="47" width="18" style="113" customWidth="1"/>
    <col min="48" max="48" width="18.140625" style="113" bestFit="1" customWidth="1"/>
    <col min="49" max="49" width="19.5703125" style="113" customWidth="1"/>
    <col min="50" max="51" width="35" style="113" customWidth="1"/>
    <col min="52" max="52" width="22.42578125" style="113" customWidth="1"/>
    <col min="53" max="53" width="26.28515625" style="113" customWidth="1"/>
    <col min="54" max="54" width="22" style="113" customWidth="1"/>
    <col min="55" max="55" width="35" style="113" customWidth="1"/>
    <col min="56" max="56" width="17" style="113" customWidth="1"/>
    <col min="57" max="60" width="9.7109375" style="113" customWidth="1"/>
    <col min="61" max="61" width="33.140625" style="113" customWidth="1"/>
    <col min="62" max="62" width="29.42578125" style="113" customWidth="1"/>
    <col min="63" max="63" width="17.85546875" style="113" customWidth="1"/>
    <col min="64" max="64" width="34.42578125" style="113" customWidth="1"/>
    <col min="65" max="65" width="27.7109375" style="113" customWidth="1"/>
    <col min="66" max="66" width="11.42578125" style="113"/>
    <col min="67" max="67" width="12.85546875" style="113" customWidth="1"/>
    <col min="68" max="16384" width="11.42578125" style="113"/>
  </cols>
  <sheetData>
    <row r="1" spans="1:68" ht="15.75">
      <c r="A1" s="675" t="s">
        <v>528</v>
      </c>
      <c r="B1" s="675"/>
      <c r="C1" s="675"/>
      <c r="D1" s="675"/>
      <c r="E1" s="676"/>
      <c r="F1" s="675"/>
      <c r="G1" s="675"/>
      <c r="I1" s="674"/>
      <c r="J1" s="114"/>
      <c r="K1" s="115"/>
      <c r="L1" s="115"/>
    </row>
    <row r="2" spans="1:68">
      <c r="A2" s="118" t="s">
        <v>185</v>
      </c>
      <c r="B2" s="119">
        <v>2024</v>
      </c>
      <c r="I2" s="674"/>
      <c r="J2" s="114"/>
      <c r="K2" s="371" t="s">
        <v>921</v>
      </c>
      <c r="L2" s="115"/>
      <c r="BI2" s="121"/>
      <c r="BJ2" s="121"/>
    </row>
    <row r="3" spans="1:68">
      <c r="A3" s="118" t="s">
        <v>186</v>
      </c>
      <c r="B3" s="338">
        <v>1</v>
      </c>
      <c r="I3" s="674"/>
      <c r="J3" s="114"/>
      <c r="K3" s="372" t="s">
        <v>552</v>
      </c>
      <c r="L3" s="115"/>
      <c r="BI3" s="121"/>
      <c r="BJ3" s="121"/>
    </row>
    <row r="4" spans="1:68" ht="30">
      <c r="A4" s="122" t="s">
        <v>189</v>
      </c>
      <c r="B4" s="666"/>
      <c r="C4" s="666"/>
      <c r="D4" s="666"/>
      <c r="E4" s="667"/>
      <c r="F4" s="666"/>
      <c r="G4" s="666"/>
      <c r="H4" s="123"/>
      <c r="I4" s="674"/>
      <c r="J4" s="114"/>
      <c r="K4" s="372" t="s">
        <v>553</v>
      </c>
      <c r="L4" s="115"/>
      <c r="BB4" s="124"/>
      <c r="BC4" s="147" t="s">
        <v>200</v>
      </c>
      <c r="BD4" s="125"/>
      <c r="BI4" s="121"/>
      <c r="BJ4" s="121"/>
    </row>
    <row r="5" spans="1:68">
      <c r="I5" s="126"/>
      <c r="J5" s="126"/>
      <c r="L5" s="124"/>
      <c r="M5" s="127"/>
      <c r="V5" s="128"/>
      <c r="AE5" s="129"/>
      <c r="AF5" s="129"/>
      <c r="AG5" s="129"/>
      <c r="AH5" s="129"/>
      <c r="AI5" s="129"/>
      <c r="AJ5" s="129"/>
      <c r="AK5" s="129"/>
      <c r="BJ5" s="120"/>
      <c r="BK5" s="115"/>
    </row>
    <row r="6" spans="1:68" s="130" customFormat="1" ht="15.75" customHeight="1">
      <c r="A6" s="664" t="s">
        <v>156</v>
      </c>
      <c r="B6" s="664" t="s">
        <v>201</v>
      </c>
      <c r="C6" s="664" t="s">
        <v>0</v>
      </c>
      <c r="D6" s="613" t="s">
        <v>1</v>
      </c>
      <c r="E6" s="614"/>
      <c r="F6" s="614"/>
      <c r="G6" s="614"/>
      <c r="H6" s="614"/>
      <c r="I6" s="614"/>
      <c r="J6" s="614"/>
      <c r="K6" s="615"/>
      <c r="L6" s="614"/>
      <c r="M6" s="614"/>
      <c r="N6" s="614"/>
      <c r="O6" s="616"/>
      <c r="P6" s="617" t="s">
        <v>191</v>
      </c>
      <c r="Q6" s="617"/>
      <c r="R6" s="617"/>
      <c r="S6" s="617"/>
      <c r="T6" s="617"/>
      <c r="U6" s="617"/>
      <c r="V6" s="617"/>
      <c r="W6" s="617"/>
      <c r="X6" s="617"/>
      <c r="Y6" s="617"/>
      <c r="Z6" s="621" t="s">
        <v>192</v>
      </c>
      <c r="AA6" s="622"/>
      <c r="AB6" s="622"/>
      <c r="AC6" s="622"/>
      <c r="AD6" s="623"/>
      <c r="AE6" s="623"/>
      <c r="AF6" s="623"/>
      <c r="AG6" s="623"/>
      <c r="AH6" s="623"/>
      <c r="AI6" s="623"/>
      <c r="AJ6" s="623"/>
      <c r="AK6" s="623"/>
      <c r="AL6" s="622"/>
      <c r="AM6" s="622"/>
      <c r="AN6" s="622"/>
      <c r="AO6" s="611" t="s">
        <v>202</v>
      </c>
      <c r="AP6" s="611"/>
      <c r="AQ6" s="611"/>
      <c r="AR6" s="611"/>
      <c r="AS6" s="611"/>
      <c r="AT6" s="611"/>
      <c r="AU6" s="611"/>
      <c r="AV6" s="611"/>
      <c r="AW6" s="612"/>
      <c r="AX6" s="624" t="s">
        <v>194</v>
      </c>
      <c r="AY6" s="625"/>
      <c r="AZ6" s="625"/>
      <c r="BA6" s="625"/>
      <c r="BB6" s="626"/>
      <c r="BC6" s="602" t="s">
        <v>183</v>
      </c>
      <c r="BD6" s="602"/>
      <c r="BE6" s="602"/>
      <c r="BF6" s="602"/>
      <c r="BG6" s="602"/>
      <c r="BH6" s="602"/>
      <c r="BI6" s="602"/>
      <c r="BJ6" s="602"/>
      <c r="BK6" s="602"/>
      <c r="BL6" s="602"/>
    </row>
    <row r="7" spans="1:68" ht="51" customHeight="1">
      <c r="A7" s="664"/>
      <c r="B7" s="664"/>
      <c r="C7" s="664"/>
      <c r="D7" s="97"/>
      <c r="E7" s="98"/>
      <c r="F7" s="99"/>
      <c r="G7" s="99"/>
      <c r="H7" s="99"/>
      <c r="I7" s="99"/>
      <c r="J7" s="98"/>
      <c r="K7" s="340"/>
      <c r="L7" s="99"/>
      <c r="M7" s="99"/>
      <c r="N7" s="603" t="s">
        <v>529</v>
      </c>
      <c r="O7" s="604"/>
      <c r="P7" s="605" t="s">
        <v>49</v>
      </c>
      <c r="Q7" s="605"/>
      <c r="R7" s="605" t="s">
        <v>50</v>
      </c>
      <c r="S7" s="605"/>
      <c r="T7" s="605"/>
      <c r="U7" s="605"/>
      <c r="V7" s="605"/>
      <c r="W7" s="605"/>
      <c r="X7" s="46"/>
      <c r="Y7" s="100"/>
      <c r="Z7" s="609"/>
      <c r="AA7" s="610"/>
      <c r="AB7" s="610"/>
      <c r="AC7" s="610"/>
      <c r="AD7" s="101"/>
      <c r="AE7" s="606"/>
      <c r="AF7" s="606"/>
      <c r="AG7" s="606"/>
      <c r="AH7" s="606"/>
      <c r="AI7" s="606"/>
      <c r="AJ7" s="606"/>
      <c r="AK7" s="606"/>
      <c r="AL7" s="607"/>
      <c r="AM7" s="607"/>
      <c r="AN7" s="607"/>
      <c r="AO7" s="618" t="s">
        <v>203</v>
      </c>
      <c r="AP7" s="619"/>
      <c r="AQ7" s="619"/>
      <c r="AR7" s="620" t="s">
        <v>204</v>
      </c>
      <c r="AS7" s="620"/>
      <c r="AT7" s="620"/>
      <c r="AU7" s="103"/>
      <c r="AV7" s="104"/>
      <c r="AW7" s="105"/>
      <c r="AX7" s="627"/>
      <c r="AY7" s="628"/>
      <c r="AZ7" s="628"/>
      <c r="BA7" s="628"/>
      <c r="BB7" s="629"/>
      <c r="BC7" s="630" t="s">
        <v>163</v>
      </c>
      <c r="BD7" s="630"/>
      <c r="BE7" s="608" t="s">
        <v>881</v>
      </c>
      <c r="BF7" s="608"/>
      <c r="BG7" s="608"/>
      <c r="BH7" s="608"/>
      <c r="BI7" s="337" t="s">
        <v>205</v>
      </c>
      <c r="BJ7" s="608" t="s">
        <v>162</v>
      </c>
      <c r="BK7" s="608"/>
      <c r="BL7" s="608"/>
    </row>
    <row r="8" spans="1:68" ht="160.5" customHeight="1" thickBot="1">
      <c r="A8" s="665"/>
      <c r="B8" s="665"/>
      <c r="C8" s="665"/>
      <c r="D8" s="690" t="s">
        <v>876</v>
      </c>
      <c r="E8" s="691"/>
      <c r="F8" s="692"/>
      <c r="G8" s="106" t="s">
        <v>869</v>
      </c>
      <c r="H8" s="73" t="s">
        <v>884</v>
      </c>
      <c r="I8" s="106" t="s">
        <v>898</v>
      </c>
      <c r="J8" s="107" t="s">
        <v>866</v>
      </c>
      <c r="K8" s="347" t="s">
        <v>899</v>
      </c>
      <c r="L8" s="73" t="s">
        <v>882</v>
      </c>
      <c r="M8" s="73" t="s">
        <v>883</v>
      </c>
      <c r="N8" s="347" t="s">
        <v>900</v>
      </c>
      <c r="O8" s="347" t="s">
        <v>901</v>
      </c>
      <c r="P8" s="599" t="s">
        <v>530</v>
      </c>
      <c r="Q8" s="599"/>
      <c r="R8" s="599" t="s">
        <v>233</v>
      </c>
      <c r="S8" s="599"/>
      <c r="T8" s="599" t="s">
        <v>234</v>
      </c>
      <c r="U8" s="599"/>
      <c r="V8" s="599" t="s">
        <v>536</v>
      </c>
      <c r="W8" s="599"/>
      <c r="X8" s="108"/>
      <c r="Y8" s="108" t="s">
        <v>206</v>
      </c>
      <c r="Z8" s="109" t="s">
        <v>2</v>
      </c>
      <c r="AA8" s="109" t="s">
        <v>212</v>
      </c>
      <c r="AB8" s="110" t="s">
        <v>877</v>
      </c>
      <c r="AC8" s="109" t="s">
        <v>918</v>
      </c>
      <c r="AD8" s="111" t="s">
        <v>860</v>
      </c>
      <c r="AE8" s="600" t="s">
        <v>863</v>
      </c>
      <c r="AF8" s="600"/>
      <c r="AG8" s="601" t="s">
        <v>208</v>
      </c>
      <c r="AH8" s="601"/>
      <c r="AI8" s="110" t="s">
        <v>209</v>
      </c>
      <c r="AJ8" s="109" t="s">
        <v>861</v>
      </c>
      <c r="AK8" s="109" t="s">
        <v>862</v>
      </c>
      <c r="AL8" s="110" t="s">
        <v>210</v>
      </c>
      <c r="AM8" s="110" t="s">
        <v>6</v>
      </c>
      <c r="AN8" s="110" t="s">
        <v>211</v>
      </c>
      <c r="AO8" s="108" t="s">
        <v>547</v>
      </c>
      <c r="AP8" s="597" t="s">
        <v>213</v>
      </c>
      <c r="AQ8" s="598"/>
      <c r="AR8" s="108" t="s">
        <v>548</v>
      </c>
      <c r="AS8" s="597" t="s">
        <v>214</v>
      </c>
      <c r="AT8" s="598"/>
      <c r="AU8" s="108" t="s">
        <v>856</v>
      </c>
      <c r="AV8" s="112" t="s">
        <v>879</v>
      </c>
      <c r="AW8" s="112" t="s">
        <v>857</v>
      </c>
      <c r="AX8" s="73" t="s">
        <v>215</v>
      </c>
      <c r="AY8" s="73" t="s">
        <v>329</v>
      </c>
      <c r="AZ8" s="73" t="s">
        <v>159</v>
      </c>
      <c r="BA8" s="73" t="s">
        <v>160</v>
      </c>
      <c r="BB8" s="73" t="s">
        <v>161</v>
      </c>
      <c r="BC8" s="74" t="s">
        <v>880</v>
      </c>
      <c r="BD8" s="74" t="s">
        <v>195</v>
      </c>
      <c r="BE8" s="74" t="s">
        <v>164</v>
      </c>
      <c r="BF8" s="74" t="s">
        <v>165</v>
      </c>
      <c r="BG8" s="74" t="s">
        <v>166</v>
      </c>
      <c r="BH8" s="74" t="s">
        <v>167</v>
      </c>
      <c r="BI8" s="348" t="s">
        <v>902</v>
      </c>
      <c r="BJ8" s="74" t="s">
        <v>531</v>
      </c>
      <c r="BK8" s="74" t="s">
        <v>196</v>
      </c>
      <c r="BL8" s="74" t="s">
        <v>197</v>
      </c>
    </row>
    <row r="9" spans="1:68" s="134" customFormat="1" ht="135" customHeight="1" thickBot="1">
      <c r="A9" s="681" t="s">
        <v>943</v>
      </c>
      <c r="B9" s="683" t="s">
        <v>984</v>
      </c>
      <c r="C9" s="684" t="s">
        <v>1007</v>
      </c>
      <c r="D9" s="678" t="s">
        <v>937</v>
      </c>
      <c r="E9" s="677" t="s">
        <v>864</v>
      </c>
      <c r="F9" s="685">
        <v>1</v>
      </c>
      <c r="G9" s="528" t="s">
        <v>1008</v>
      </c>
      <c r="H9" s="522"/>
      <c r="I9" s="673" t="str">
        <f>IF(D9="","",IF(D9="RG",'Identificación RG'!B21,IF(H9="","",(CONCATENATE(H9," ",$K$2," ",G9," ",$K$3," ",M9," ",$K$4," ",L9)))))</f>
        <v>Posibilidad de afectación Reputacional por *Pérdida de credibilidad  y *Errores en la creación y divulgación de contenidos, debido a Publicar información errada.</v>
      </c>
      <c r="J9" s="549" t="s">
        <v>116</v>
      </c>
      <c r="K9" s="693" t="str">
        <f>CONCATENATE(" *",'Identificación RG'!C15," *",'Identificación RG'!E15," *",'Identificación RG'!G15)</f>
        <v xml:space="preserve"> *Dificultad de acceso a las fuentes de información *Falta de validación y/o seguimiento con la fuente en la construcción de contenidos *</v>
      </c>
      <c r="L9" s="513"/>
      <c r="M9" s="513"/>
      <c r="N9" s="528" t="s">
        <v>1009</v>
      </c>
      <c r="O9" s="531">
        <v>1</v>
      </c>
      <c r="P9" s="522" t="s">
        <v>241</v>
      </c>
      <c r="Q9" s="534">
        <f>IF(P9="Muy Alta",100%,IF(P9="Alta",80%,IF(P9="Media",60%,IF(P9="Baja",40%,IF(P9="Muy Baja",20%,"")))))</f>
        <v>0.8</v>
      </c>
      <c r="R9" s="522" t="s">
        <v>247</v>
      </c>
      <c r="S9" s="534">
        <f>IF(R9="Catastrófico",100%,IF(R9="Mayor",80%,IF(R9="Moderado",60%,IF(R9="Menor",40%,IF(R9="Leve",20%,"")))))</f>
        <v>0.2</v>
      </c>
      <c r="T9" s="522" t="s">
        <v>56</v>
      </c>
      <c r="U9" s="534">
        <f>IF(T9="Catastrófico",100%,IF(T9="Mayor",80%,IF(T9="Moderado",60%,IF(T9="Menor",40%,IF(T9="Leve",20%,"")))))</f>
        <v>0.6</v>
      </c>
      <c r="V9" s="555" t="str">
        <f>IF(W9=100%,"Catastrófico",IF(W9=80%,"Mayor",IF(W9=60%,"Moderado",IF(W9=40%,"Menor",IF(W9=20%,"Leve","")))))</f>
        <v>Moderado</v>
      </c>
      <c r="W9" s="534">
        <f>IF(AND(S9="",U9=""),"",MAX(S9,U9))</f>
        <v>0.6</v>
      </c>
      <c r="X9" s="534" t="str">
        <f>CONCATENATE(P9,V9)</f>
        <v>AltaModerado</v>
      </c>
      <c r="Y9" s="552" t="str">
        <f>IF(X9="Muy AltaLeve","Alto",IF(X9="Muy AltaMenor","Alto",IF(X9="Muy AltaModerado","Alto",IF(X9="Muy AltaMayor","Alto",IF(X9="Muy AltaCatastrófico","Extremo",IF(X9="AltaLeve","Moderado",IF(X9="AltaMenor","Moderado",IF(X9="AltaModerado","Alto",IF(X9="AltaMayor","Alto",IF(X9="AltaCatastrófico","Extremo",IF(X9="MediaLeve","Moderado",IF(X9="MediaMenor","Moderado",IF(X9="MediaModerado","Moderado",IF(X9="MediaMayor","Alto",IF(X9="MediaCatastrófico","Extremo",IF(X9="BajaLeve","Bajo",IF(X9="BajaMenor","Moderado",IF(X9="BajaModerado","Moderado",IF(X9="BajaMayor","Alto",IF(X9="BajaCatastrófico","Extremo",IF(X9="Muy BajaLeve","Bajo",IF(X9="Muy BajaMenor","Bajo",IF(X9="Muy BajaModerado","Moderado",IF(X9="Muy BajaMayor","Alto",IF(X9="Muy BajaCatastrófico","Extremo","")))))))))))))))))))))))))</f>
        <v>Alto</v>
      </c>
      <c r="Z9" s="334">
        <v>1</v>
      </c>
      <c r="AA9" s="378" t="s">
        <v>990</v>
      </c>
      <c r="AB9" s="132" t="s">
        <v>1010</v>
      </c>
      <c r="AC9" s="131" t="s">
        <v>986</v>
      </c>
      <c r="AD9" s="148" t="str">
        <f>IF(OR(AE9="Preventivo",AE9="Detectivo"),"Probabilidad",IF(AE9="Correctivo","Impacto",""))</f>
        <v>Probabilidad</v>
      </c>
      <c r="AE9" s="132" t="s">
        <v>222</v>
      </c>
      <c r="AF9" s="153">
        <f>IF(AE9="","",IF(AE9="Preventivo",25%,IF(AE9="Detectivo",15%,IF(AE9="Correctivo",10%))))</f>
        <v>0.25</v>
      </c>
      <c r="AG9" s="132" t="s">
        <v>262</v>
      </c>
      <c r="AH9" s="153">
        <f>IF(AG9="Automático",25%,IF(AG9="Manual",15%,""))</f>
        <v>0.15</v>
      </c>
      <c r="AI9" s="158">
        <f>IF(OR(AF9="",AH9=""),"",AF9+AH9)</f>
        <v>0.4</v>
      </c>
      <c r="AJ9" s="159">
        <f>IFERROR(IF(AD9="Probabilidad",(Q9-(+Q9*AI9)),IF(AD9="Impacto",Q9,"")),"")</f>
        <v>0.48</v>
      </c>
      <c r="AK9" s="159">
        <f>IFERROR(IF(AD9="Impacto",(W9-(W9*AI9)),IF(AD9="Probabilidad",W9,"")),"")</f>
        <v>0.6</v>
      </c>
      <c r="AL9" s="133" t="s">
        <v>224</v>
      </c>
      <c r="AM9" s="133" t="s">
        <v>225</v>
      </c>
      <c r="AN9" s="133" t="s">
        <v>271</v>
      </c>
      <c r="AO9" s="558">
        <f>Q9</f>
        <v>0.8</v>
      </c>
      <c r="AP9" s="558">
        <f>IF(AJ9="","",MIN(AJ9:AJ14))</f>
        <v>0.2016</v>
      </c>
      <c r="AQ9" s="519" t="str">
        <f>IFERROR(IF(AP9="","",IF(AP9&lt;=0.2,"Muy Baja",IF(AP9&lt;=0.4,"Baja",IF(AP9&lt;=0.6,"Media",IF(AP9&lt;=0.8,"Alta","Muy Alta"))))),"")</f>
        <v>Baja</v>
      </c>
      <c r="AR9" s="558">
        <f>W9</f>
        <v>0.6</v>
      </c>
      <c r="AS9" s="558">
        <f>IF(AK9="","",MIN(AK9:AK14))</f>
        <v>0.6</v>
      </c>
      <c r="AT9" s="519" t="str">
        <f>IFERROR(IF(AS9="","",IF(AS9&lt;=0.2,"Leve",IF(AS9&lt;=0.4,"Menor",IF(AS9&lt;=0.6,"Moderado",IF(AS9&lt;=0.8,"Mayor","Catastrófico"))))),"")</f>
        <v>Moderado</v>
      </c>
      <c r="AU9" s="519" t="str">
        <f>Y9</f>
        <v>Alto</v>
      </c>
      <c r="AV9" s="519" t="str">
        <f>IFERROR(IF(OR(AND(AQ9="Muy Baja",AT9="Leve"),AND(AQ9="Muy Baja",AT9="Menor"),AND(AQ9="Baja",AT9="Leve")),"Bajo",IF(OR(AND(AQ9="Muy baja",AT9="Moderado"),AND(AQ9="Baja",AT9="Menor"),AND(AQ9="Baja",AT9="Moderado"),AND(AQ9="Media",AT9="Leve"),AND(AQ9="Media",AT9="Menor"),AND(AQ9="Media",AT9="Moderado"),AND(AQ9="Alta",AT9="Leve"),AND(AQ9="Alta",AT9="Menor")),"Moderado",IF(OR(AND(AQ9="Muy Baja",AT9="Mayor"),AND(AQ9="Baja",AT9="Mayor"),AND(AQ9="Media",AT9="Mayor"),AND(AQ9="Alta",AT9="Moderado"),AND(AQ9="Alta",AT9="Mayor"),AND(AQ9="Muy Alta",AT9="Leve"),AND(AQ9="Muy Alta",AT9="Menor"),AND(AQ9="Muy Alta",AT9="Moderado"),AND(AQ9="Muy Alta",AT9="Mayor")),"Alto",IF(OR(AND(AQ9="Muy Baja",AT9="Catastrófico"),AND(AQ9="Baja",AT9="Catastrófico"),AND(AQ9="Media",AT9="Catastrófico"),AND(AQ9="Alta",AT9="Catastrófico"),AND(AQ9="Muy Alta",AT9="Catastrófico")),"Extremo","")))),"")</f>
        <v>Moderado</v>
      </c>
      <c r="AW9" s="522" t="s">
        <v>938</v>
      </c>
      <c r="AX9" s="587" t="s">
        <v>1013</v>
      </c>
      <c r="AY9" s="587" t="s">
        <v>1014</v>
      </c>
      <c r="AZ9" s="587" t="s">
        <v>991</v>
      </c>
      <c r="BA9" s="587" t="s">
        <v>987</v>
      </c>
      <c r="BB9" s="584" t="s">
        <v>1016</v>
      </c>
      <c r="BC9" s="513"/>
      <c r="BD9" s="513"/>
      <c r="BE9" s="513"/>
      <c r="BF9" s="513"/>
      <c r="BG9" s="513"/>
      <c r="BH9" s="513"/>
      <c r="BI9" s="531"/>
      <c r="BJ9" s="528"/>
      <c r="BK9" s="528"/>
      <c r="BL9" s="581"/>
      <c r="BN9" s="135"/>
      <c r="BO9" s="135"/>
      <c r="BP9" s="135"/>
    </row>
    <row r="10" spans="1:68" s="134" customFormat="1" ht="141" customHeight="1" thickBot="1">
      <c r="A10" s="633"/>
      <c r="B10" s="633"/>
      <c r="C10" s="633"/>
      <c r="D10" s="679"/>
      <c r="E10" s="633"/>
      <c r="F10" s="633"/>
      <c r="G10" s="589"/>
      <c r="H10" s="523"/>
      <c r="I10" s="559"/>
      <c r="J10" s="550"/>
      <c r="K10" s="694"/>
      <c r="L10" s="514"/>
      <c r="M10" s="514"/>
      <c r="N10" s="589"/>
      <c r="O10" s="591"/>
      <c r="P10" s="523"/>
      <c r="Q10" s="535"/>
      <c r="R10" s="523"/>
      <c r="S10" s="535"/>
      <c r="T10" s="523"/>
      <c r="U10" s="535"/>
      <c r="V10" s="556"/>
      <c r="W10" s="535"/>
      <c r="X10" s="535"/>
      <c r="Y10" s="553"/>
      <c r="Z10" s="335">
        <v>2</v>
      </c>
      <c r="AA10" s="448" t="s">
        <v>1015</v>
      </c>
      <c r="AB10" s="383" t="s">
        <v>1010</v>
      </c>
      <c r="AC10" s="131" t="s">
        <v>986</v>
      </c>
      <c r="AD10" s="149" t="str">
        <f t="shared" ref="AD10:AD68" si="0">IF(OR(AE10="Preventivo",AE10="Detectivo"),"Probabilidad",IF(AE10="Correctivo","Impacto",""))</f>
        <v>Probabilidad</v>
      </c>
      <c r="AE10" s="384" t="s">
        <v>222</v>
      </c>
      <c r="AF10" s="154">
        <f t="shared" ref="AF10:AF68" si="1">IF(AE10="","",IF(AE10="Preventivo",25%,IF(AE10="Detectivo",15%,IF(AE10="Correctivo",10%))))</f>
        <v>0.25</v>
      </c>
      <c r="AG10" s="384" t="s">
        <v>262</v>
      </c>
      <c r="AH10" s="156">
        <f t="shared" ref="AH10:AH68" si="2">IF(AG10="Automático",25%,IF(AG10="Manual",15%,""))</f>
        <v>0.15</v>
      </c>
      <c r="AI10" s="160">
        <f t="shared" ref="AI10:AI68" si="3">IF(OR(AF10="",AH10=""),"",AF10+AH10)</f>
        <v>0.4</v>
      </c>
      <c r="AJ10" s="161">
        <f>IFERROR(IF(AND(AD9="Probabilidad",AD10="Probabilidad"),(AJ9-(+AJ9*AI10)),IF(AD10="Probabilidad",(Q9-(+Q9*AI10)),IF(AD10="Impacto",AJ9,""))),"")</f>
        <v>0.28799999999999998</v>
      </c>
      <c r="AK10" s="161">
        <f>IFERROR(IF(AND(AD9="Impacto",AD10="Impacto"),(AK9-(+AK9*AI10)),IF(AD10="Impacto",(W9-(+W9*AI10)),IF(AD10="Probabilidad",AK9,""))),"")</f>
        <v>0.6</v>
      </c>
      <c r="AL10" s="383" t="s">
        <v>224</v>
      </c>
      <c r="AM10" s="383" t="s">
        <v>225</v>
      </c>
      <c r="AN10" s="383" t="s">
        <v>271</v>
      </c>
      <c r="AO10" s="559"/>
      <c r="AP10" s="559"/>
      <c r="AQ10" s="520"/>
      <c r="AR10" s="559"/>
      <c r="AS10" s="559"/>
      <c r="AT10" s="520"/>
      <c r="AU10" s="520"/>
      <c r="AV10" s="520"/>
      <c r="AW10" s="523"/>
      <c r="AX10" s="585"/>
      <c r="AY10" s="585"/>
      <c r="AZ10" s="631"/>
      <c r="BA10" s="585"/>
      <c r="BB10" s="585"/>
      <c r="BC10" s="514"/>
      <c r="BD10" s="514"/>
      <c r="BE10" s="514"/>
      <c r="BF10" s="514"/>
      <c r="BG10" s="514"/>
      <c r="BH10" s="514"/>
      <c r="BI10" s="532"/>
      <c r="BJ10" s="529"/>
      <c r="BK10" s="529"/>
      <c r="BL10" s="582"/>
    </row>
    <row r="11" spans="1:68" s="134" customFormat="1" ht="112.15" customHeight="1">
      <c r="A11" s="633"/>
      <c r="B11" s="633"/>
      <c r="C11" s="633"/>
      <c r="D11" s="679"/>
      <c r="E11" s="633"/>
      <c r="F11" s="633"/>
      <c r="G11" s="589"/>
      <c r="H11" s="523"/>
      <c r="I11" s="559"/>
      <c r="J11" s="550"/>
      <c r="K11" s="694"/>
      <c r="L11" s="514"/>
      <c r="M11" s="514"/>
      <c r="N11" s="589"/>
      <c r="O11" s="591"/>
      <c r="P11" s="523"/>
      <c r="Q11" s="535"/>
      <c r="R11" s="523"/>
      <c r="S11" s="535"/>
      <c r="T11" s="523"/>
      <c r="U11" s="535"/>
      <c r="V11" s="556"/>
      <c r="W11" s="535"/>
      <c r="X11" s="535"/>
      <c r="Y11" s="553"/>
      <c r="Z11" s="335">
        <v>3</v>
      </c>
      <c r="AA11" s="382" t="s">
        <v>1024</v>
      </c>
      <c r="AB11" s="384" t="s">
        <v>1010</v>
      </c>
      <c r="AC11" s="131" t="s">
        <v>986</v>
      </c>
      <c r="AD11" s="149" t="str">
        <f t="shared" si="0"/>
        <v>Probabilidad</v>
      </c>
      <c r="AE11" s="384" t="s">
        <v>257</v>
      </c>
      <c r="AF11" s="154">
        <f t="shared" si="1"/>
        <v>0.15</v>
      </c>
      <c r="AG11" s="384" t="s">
        <v>262</v>
      </c>
      <c r="AH11" s="156">
        <f t="shared" si="2"/>
        <v>0.15</v>
      </c>
      <c r="AI11" s="160">
        <f t="shared" si="3"/>
        <v>0.3</v>
      </c>
      <c r="AJ11" s="161">
        <f>IFERROR(IF(AND(AD10="Probabilidad",AD11="Probabilidad"),(AJ10-(+AJ10*AI11)),IF(AND(AD10="Impacto",AD11="Probabilidad"),(AJ9-(+AJ9*AI11)),IF(AD11="Impacto",AJ10,""))),"")</f>
        <v>0.2016</v>
      </c>
      <c r="AK11" s="161">
        <f>IFERROR(IF(AND(AD10="Impacto",AD11="Impacto"),(AK10-(+AK10*AI11)),IF(AND(AD10="Probabilidad",AD11="Impacto"),(AK9-(+AK9*AI11)),IF(AD11="Probabilidad",AK10,""))),"")</f>
        <v>0.6</v>
      </c>
      <c r="AL11" s="383" t="s">
        <v>224</v>
      </c>
      <c r="AM11" s="383" t="s">
        <v>225</v>
      </c>
      <c r="AN11" s="383" t="s">
        <v>271</v>
      </c>
      <c r="AO11" s="559"/>
      <c r="AP11" s="559"/>
      <c r="AQ11" s="520"/>
      <c r="AR11" s="559"/>
      <c r="AS11" s="559"/>
      <c r="AT11" s="520"/>
      <c r="AU11" s="520"/>
      <c r="AV11" s="520"/>
      <c r="AW11" s="523"/>
      <c r="AX11" s="585"/>
      <c r="AY11" s="585"/>
      <c r="AZ11" s="631"/>
      <c r="BA11" s="585"/>
      <c r="BB11" s="585"/>
      <c r="BC11" s="514"/>
      <c r="BD11" s="514"/>
      <c r="BE11" s="514"/>
      <c r="BF11" s="514"/>
      <c r="BG11" s="514"/>
      <c r="BH11" s="514"/>
      <c r="BI11" s="532"/>
      <c r="BJ11" s="529"/>
      <c r="BK11" s="529"/>
      <c r="BL11" s="582"/>
    </row>
    <row r="12" spans="1:68" s="134" customFormat="1">
      <c r="A12" s="633"/>
      <c r="B12" s="633"/>
      <c r="C12" s="633"/>
      <c r="D12" s="679"/>
      <c r="E12" s="633"/>
      <c r="F12" s="633"/>
      <c r="G12" s="589"/>
      <c r="H12" s="523"/>
      <c r="I12" s="559"/>
      <c r="J12" s="550"/>
      <c r="K12" s="694"/>
      <c r="L12" s="514"/>
      <c r="M12" s="514"/>
      <c r="N12" s="589"/>
      <c r="O12" s="591"/>
      <c r="P12" s="523"/>
      <c r="Q12" s="535"/>
      <c r="R12" s="523"/>
      <c r="S12" s="535"/>
      <c r="T12" s="523"/>
      <c r="U12" s="535"/>
      <c r="V12" s="556"/>
      <c r="W12" s="535"/>
      <c r="X12" s="535"/>
      <c r="Y12" s="553"/>
      <c r="Z12" s="335">
        <v>4</v>
      </c>
      <c r="AA12" s="385"/>
      <c r="AB12" s="384"/>
      <c r="AC12" s="385"/>
      <c r="AD12" s="149" t="str">
        <f t="shared" si="0"/>
        <v/>
      </c>
      <c r="AE12" s="384"/>
      <c r="AF12" s="154" t="str">
        <f t="shared" si="1"/>
        <v/>
      </c>
      <c r="AG12" s="384"/>
      <c r="AH12" s="156" t="str">
        <f t="shared" si="2"/>
        <v/>
      </c>
      <c r="AI12" s="160" t="str">
        <f t="shared" si="3"/>
        <v/>
      </c>
      <c r="AJ12" s="161" t="str">
        <f>IFERROR(IF(AND(AD11="Probabilidad",AD12="Probabilidad"),(AJ11-(+AJ11*AI12)),IF(AND(AD11="Impacto",AD12="Probabilidad"),(AJ10-(+AJ10*AI12)),IF(AD12="Impacto",AJ11,""))),"")</f>
        <v/>
      </c>
      <c r="AK12" s="161" t="str">
        <f>IFERROR(IF(AND(AD11="Impacto",AD12="Impacto"),(AK11-(+AK11*AI12)),IF(AND(AD11="Probabilidad",AD12="Impacto"),(AK10-(+AK10*AI12)),IF(AD12="Probabilidad",AK11,""))),"")</f>
        <v/>
      </c>
      <c r="AL12" s="383"/>
      <c r="AM12" s="383"/>
      <c r="AN12" s="383"/>
      <c r="AO12" s="559"/>
      <c r="AP12" s="559"/>
      <c r="AQ12" s="520"/>
      <c r="AR12" s="559"/>
      <c r="AS12" s="559"/>
      <c r="AT12" s="520"/>
      <c r="AU12" s="520"/>
      <c r="AV12" s="520"/>
      <c r="AW12" s="523"/>
      <c r="AX12" s="585"/>
      <c r="AY12" s="585"/>
      <c r="AZ12" s="631"/>
      <c r="BA12" s="585"/>
      <c r="BB12" s="585"/>
      <c r="BC12" s="514"/>
      <c r="BD12" s="514"/>
      <c r="BE12" s="514"/>
      <c r="BF12" s="514"/>
      <c r="BG12" s="514"/>
      <c r="BH12" s="514"/>
      <c r="BI12" s="532"/>
      <c r="BJ12" s="529"/>
      <c r="BK12" s="529"/>
      <c r="BL12" s="582"/>
    </row>
    <row r="13" spans="1:68" s="134" customFormat="1">
      <c r="A13" s="633"/>
      <c r="B13" s="633"/>
      <c r="C13" s="633"/>
      <c r="D13" s="679"/>
      <c r="E13" s="633"/>
      <c r="F13" s="633"/>
      <c r="G13" s="589"/>
      <c r="H13" s="523"/>
      <c r="I13" s="559"/>
      <c r="J13" s="550"/>
      <c r="K13" s="694"/>
      <c r="L13" s="514"/>
      <c r="M13" s="514"/>
      <c r="N13" s="589"/>
      <c r="O13" s="591"/>
      <c r="P13" s="523"/>
      <c r="Q13" s="535"/>
      <c r="R13" s="523"/>
      <c r="S13" s="535"/>
      <c r="T13" s="523"/>
      <c r="U13" s="535"/>
      <c r="V13" s="556"/>
      <c r="W13" s="535"/>
      <c r="X13" s="535"/>
      <c r="Y13" s="553"/>
      <c r="Z13" s="335">
        <v>5</v>
      </c>
      <c r="AA13" s="382"/>
      <c r="AB13" s="384"/>
      <c r="AC13" s="385"/>
      <c r="AD13" s="149" t="str">
        <f t="shared" si="0"/>
        <v/>
      </c>
      <c r="AE13" s="384"/>
      <c r="AF13" s="154" t="str">
        <f t="shared" si="1"/>
        <v/>
      </c>
      <c r="AG13" s="384"/>
      <c r="AH13" s="156" t="str">
        <f t="shared" si="2"/>
        <v/>
      </c>
      <c r="AI13" s="160" t="str">
        <f t="shared" si="3"/>
        <v/>
      </c>
      <c r="AJ13" s="161" t="str">
        <f>IFERROR(IF(AND(AD12="Probabilidad",AD13="Probabilidad"),(AJ12-(+AJ12*AI13)),IF(AND(AD12="Impacto",AD13="Probabilidad"),(AJ11-(+AJ11*AI13)),IF(AD13="Impacto",AJ12,""))),"")</f>
        <v/>
      </c>
      <c r="AK13" s="161" t="str">
        <f>IFERROR(IF(AND(AD12="Impacto",AD13="Impacto"),(AK12-(+AK12*AI13)),IF(AND(AD12="Probabilidad",AD13="Impacto"),(AK11-(+AK11*AI13)),IF(AD13="Probabilidad",AK12,""))),"")</f>
        <v/>
      </c>
      <c r="AL13" s="383"/>
      <c r="AM13" s="383"/>
      <c r="AN13" s="383"/>
      <c r="AO13" s="559"/>
      <c r="AP13" s="559"/>
      <c r="AQ13" s="520"/>
      <c r="AR13" s="559"/>
      <c r="AS13" s="559"/>
      <c r="AT13" s="520"/>
      <c r="AU13" s="520"/>
      <c r="AV13" s="520"/>
      <c r="AW13" s="523"/>
      <c r="AX13" s="585"/>
      <c r="AY13" s="585"/>
      <c r="AZ13" s="631"/>
      <c r="BA13" s="585"/>
      <c r="BB13" s="585"/>
      <c r="BC13" s="514"/>
      <c r="BD13" s="514"/>
      <c r="BE13" s="514"/>
      <c r="BF13" s="514"/>
      <c r="BG13" s="514"/>
      <c r="BH13" s="514"/>
      <c r="BI13" s="532"/>
      <c r="BJ13" s="529"/>
      <c r="BK13" s="529"/>
      <c r="BL13" s="582"/>
    </row>
    <row r="14" spans="1:68" s="134" customFormat="1" ht="97.5" customHeight="1" thickBot="1">
      <c r="A14" s="633"/>
      <c r="B14" s="633"/>
      <c r="C14" s="633"/>
      <c r="D14" s="680"/>
      <c r="E14" s="634"/>
      <c r="F14" s="634"/>
      <c r="G14" s="590"/>
      <c r="H14" s="524"/>
      <c r="I14" s="560"/>
      <c r="J14" s="551"/>
      <c r="K14" s="695"/>
      <c r="L14" s="515"/>
      <c r="M14" s="515"/>
      <c r="N14" s="590"/>
      <c r="O14" s="592"/>
      <c r="P14" s="524"/>
      <c r="Q14" s="536"/>
      <c r="R14" s="524"/>
      <c r="S14" s="536"/>
      <c r="T14" s="524"/>
      <c r="U14" s="536"/>
      <c r="V14" s="557"/>
      <c r="W14" s="536"/>
      <c r="X14" s="536"/>
      <c r="Y14" s="554"/>
      <c r="Z14" s="336">
        <v>6</v>
      </c>
      <c r="AA14" s="386"/>
      <c r="AB14" s="387"/>
      <c r="AC14" s="386"/>
      <c r="AD14" s="150" t="str">
        <f t="shared" si="0"/>
        <v/>
      </c>
      <c r="AE14" s="387"/>
      <c r="AF14" s="155" t="str">
        <f t="shared" si="1"/>
        <v/>
      </c>
      <c r="AG14" s="387"/>
      <c r="AH14" s="157" t="str">
        <f t="shared" si="2"/>
        <v/>
      </c>
      <c r="AI14" s="162" t="str">
        <f t="shared" si="3"/>
        <v/>
      </c>
      <c r="AJ14" s="161" t="str">
        <f>IFERROR(IF(AND(AD13="Probabilidad",AD14="Probabilidad"),(AJ13-(+AJ13*AI14)),IF(AND(AD13="Impacto",AD14="Probabilidad"),(AJ12-(+AJ12*AI14)),IF(AD14="Impacto",AJ13,""))),"")</f>
        <v/>
      </c>
      <c r="AK14" s="161" t="str">
        <f>IFERROR(IF(AND(AD13="Impacto",AD14="Impacto"),(AK13-(+AK13*AI14)),IF(AND(AD13="Probabilidad",AD14="Impacto"),(AK12-(+AK12*AI14)),IF(AD14="Probabilidad",AK13,""))),"")</f>
        <v/>
      </c>
      <c r="AL14" s="388"/>
      <c r="AM14" s="388"/>
      <c r="AN14" s="388"/>
      <c r="AO14" s="560"/>
      <c r="AP14" s="560"/>
      <c r="AQ14" s="521"/>
      <c r="AR14" s="560"/>
      <c r="AS14" s="560"/>
      <c r="AT14" s="521"/>
      <c r="AU14" s="521"/>
      <c r="AV14" s="521"/>
      <c r="AW14" s="524"/>
      <c r="AX14" s="586"/>
      <c r="AY14" s="586"/>
      <c r="AZ14" s="632"/>
      <c r="BA14" s="586"/>
      <c r="BB14" s="586"/>
      <c r="BC14" s="515"/>
      <c r="BD14" s="515"/>
      <c r="BE14" s="515"/>
      <c r="BF14" s="515"/>
      <c r="BG14" s="515"/>
      <c r="BH14" s="515"/>
      <c r="BI14" s="533"/>
      <c r="BJ14" s="530"/>
      <c r="BK14" s="530"/>
      <c r="BL14" s="583"/>
    </row>
    <row r="15" spans="1:68" s="134" customFormat="1">
      <c r="A15" s="633"/>
      <c r="B15" s="633"/>
      <c r="C15" s="633"/>
      <c r="D15" s="537"/>
      <c r="E15" s="540"/>
      <c r="F15" s="543"/>
      <c r="G15" s="513"/>
      <c r="H15" s="522"/>
      <c r="I15" s="670" t="str">
        <f>IF(D15="","",IF(D15="RG",'Identificación RG'!B39,IF(H15="","",(CONCATENATE(H15," ",$K$2," ",G15," ",$K$3," ",M15," ",$K$4," ",L15)))))</f>
        <v/>
      </c>
      <c r="J15" s="549"/>
      <c r="K15" s="693" t="str">
        <f>CONCATENATE(" *",'Identificación RG'!C33," *",'Identificación RG'!E33," *",'Identificación RG'!G33)</f>
        <v xml:space="preserve"> * * *</v>
      </c>
      <c r="L15" s="513"/>
      <c r="M15" s="513"/>
      <c r="N15" s="528"/>
      <c r="O15" s="531"/>
      <c r="P15" s="522"/>
      <c r="Q15" s="534" t="str">
        <f>IF(P15="Muy Alta",100%,IF(P15="Alta",80%,IF(P15="Media",60%,IF(P15="Baja",40%,IF(P15="Muy Baja",20%,"")))))</f>
        <v/>
      </c>
      <c r="R15" s="522"/>
      <c r="S15" s="534" t="str">
        <f>IF(R15="Catastrófico",100%,IF(R15="Mayor",80%,IF(R15="Moderado",60%,IF(R15="Menor",40%,IF(R15="Leve",20%,"")))))</f>
        <v/>
      </c>
      <c r="T15" s="522"/>
      <c r="U15" s="534" t="str">
        <f>IF(T15="Catastrófico",100%,IF(T15="Mayor",80%,IF(T15="Moderado",60%,IF(T15="Menor",40%,IF(T15="Leve",20%,"")))))</f>
        <v/>
      </c>
      <c r="V15" s="555" t="str">
        <f>IF(W15=100%,"Catastrófico",IF(W15=80%,"Mayor",IF(W15=60%,"Moderado",IF(W15=40%,"Menor",IF(W15=20%,"Leve","")))))</f>
        <v/>
      </c>
      <c r="W15" s="534" t="str">
        <f>IF(AND(S15="",U15=""),"",MAX(S15,U15))</f>
        <v/>
      </c>
      <c r="X15" s="534" t="str">
        <f>CONCATENATE(P15,V15)</f>
        <v/>
      </c>
      <c r="Y15" s="519" t="str">
        <f>IF(X15="Muy AltaLeve","Alto",IF(X15="Muy AltaMenor","Alto",IF(X15="Muy AltaModerado","Alto",IF(X15="Muy AltaMayor","Alto",IF(X15="Muy AltaCatastrófico","Extremo",IF(X15="AltaLeve","Moderado",IF(X15="AltaMenor","Moderado",IF(X15="AltaModerado","Alto",IF(X15="AltaMayor","Alto",IF(X15="AltaCatastrófico","Extremo",IF(X15="MediaLeve","Moderado",IF(X15="MediaMenor","Moderado",IF(X15="MediaModerado","Moderado",IF(X15="MediaMayor","Alto",IF(X15="MediaCatastrófico","Extremo",IF(X15="BajaLeve","Bajo",IF(X15="BajaMenor","Moderado",IF(X15="BajaModerado","Moderado",IF(X15="BajaMayor","Alto",IF(X15="BajaCatastrófico","Extremo",IF(X15="Muy BajaLeve","Bajo",IF(X15="Muy BajaMenor","Bajo",IF(X15="Muy BajaModerado","Moderado",IF(X15="Muy BajaMayor","Alto",IF(X15="Muy BajaCatastrófico","Extremo","")))))))))))))))))))))))))</f>
        <v/>
      </c>
      <c r="Z15" s="334">
        <v>1</v>
      </c>
      <c r="AA15" s="143"/>
      <c r="AB15" s="132"/>
      <c r="AC15" s="143"/>
      <c r="AD15" s="148" t="str">
        <f t="shared" si="0"/>
        <v/>
      </c>
      <c r="AE15" s="132"/>
      <c r="AF15" s="153" t="str">
        <f t="shared" si="1"/>
        <v/>
      </c>
      <c r="AG15" s="132"/>
      <c r="AH15" s="153" t="str">
        <f t="shared" si="2"/>
        <v/>
      </c>
      <c r="AI15" s="158" t="str">
        <f t="shared" si="3"/>
        <v/>
      </c>
      <c r="AJ15" s="159" t="str">
        <f>IFERROR(IF(AD15="Probabilidad",(Q15-(+Q15*AI15)),IF(AD15="Impacto",Q15,"")),"")</f>
        <v/>
      </c>
      <c r="AK15" s="159" t="str">
        <f>IFERROR(IF(AD15="Impacto",(W15-(+W15*AI15)),IF(AD15="Probabilidad",W15,"")),"")</f>
        <v/>
      </c>
      <c r="AL15" s="133"/>
      <c r="AM15" s="133"/>
      <c r="AN15" s="133"/>
      <c r="AO15" s="558" t="str">
        <f>Q15</f>
        <v/>
      </c>
      <c r="AP15" s="558" t="str">
        <f>IF(AJ15="","",MIN(AJ15:AJ20))</f>
        <v/>
      </c>
      <c r="AQ15" s="519" t="str">
        <f>IFERROR(IF(AP15="","",IF(AP15&lt;=0.2,"Muy Baja",IF(AP15&lt;=0.4,"Baja",IF(AP15&lt;=0.6,"Media",IF(AP15&lt;=0.8,"Alta","Muy Alta"))))),"")</f>
        <v/>
      </c>
      <c r="AR15" s="558" t="str">
        <f>W15</f>
        <v/>
      </c>
      <c r="AS15" s="558" t="str">
        <f>IF(AK15="","",MIN(AK15:AK20))</f>
        <v/>
      </c>
      <c r="AT15" s="519" t="str">
        <f>IFERROR(IF(AS15="","",IF(AS15&lt;=0.2,"Leve",IF(AS15&lt;=0.4,"Menor",IF(AS15&lt;=0.6,"Moderado",IF(AS15&lt;=0.8,"Mayor","Catastrófico"))))),"")</f>
        <v/>
      </c>
      <c r="AU15" s="519" t="str">
        <f>Y15</f>
        <v/>
      </c>
      <c r="AV15" s="519" t="str">
        <f>IFERROR(IF(OR(AND(AQ15="Muy Baja",AT15="Leve"),AND(AQ15="Muy Baja",AT15="Menor"),AND(AQ15="Baja",AT15="Leve")),"Bajo",IF(OR(AND(AQ15="Muy baja",AT15="Moderado"),AND(AQ15="Baja",AT15="Menor"),AND(AQ15="Baja",AT15="Moderado"),AND(AQ15="Media",AT15="Leve"),AND(AQ15="Media",AT15="Menor"),AND(AQ15="Media",AT15="Moderado"),AND(AQ15="Alta",AT15="Leve"),AND(AQ15="Alta",AT15="Menor")),"Moderado",IF(OR(AND(AQ15="Muy Baja",AT15="Mayor"),AND(AQ15="Baja",AT15="Mayor"),AND(AQ15="Media",AT15="Mayor"),AND(AQ15="Alta",AT15="Moderado"),AND(AQ15="Alta",AT15="Mayor"),AND(AQ15="Muy Alta",AT15="Leve"),AND(AQ15="Muy Alta",AT15="Menor"),AND(AQ15="Muy Alta",AT15="Moderado"),AND(AQ15="Muy Alta",AT15="Mayor")),"Alto",IF(OR(AND(AQ15="Muy Baja",AT15="Catastrófico"),AND(AQ15="Baja",AT15="Catastrófico"),AND(AQ15="Media",AT15="Catastrófico"),AND(AQ15="Alta",AT15="Catastrófico"),AND(AQ15="Muy Alta",AT15="Catastrófico")),"Extremo","")))),"")</f>
        <v/>
      </c>
      <c r="AW15" s="522"/>
      <c r="AX15" s="593"/>
      <c r="AY15" s="596"/>
      <c r="AZ15" s="596"/>
      <c r="BA15" s="596"/>
      <c r="BB15" s="635"/>
      <c r="BC15" s="513"/>
      <c r="BD15" s="513"/>
      <c r="BE15" s="516"/>
      <c r="BF15" s="516"/>
      <c r="BG15" s="516"/>
      <c r="BH15" s="516"/>
      <c r="BI15" s="516"/>
      <c r="BJ15" s="513"/>
      <c r="BK15" s="513"/>
      <c r="BL15" s="510"/>
    </row>
    <row r="16" spans="1:68" s="134" customFormat="1">
      <c r="A16" s="633"/>
      <c r="B16" s="633"/>
      <c r="C16" s="633"/>
      <c r="D16" s="538"/>
      <c r="E16" s="541"/>
      <c r="F16" s="699"/>
      <c r="G16" s="668"/>
      <c r="H16" s="523"/>
      <c r="I16" s="671"/>
      <c r="J16" s="550"/>
      <c r="K16" s="694"/>
      <c r="L16" s="514"/>
      <c r="M16" s="514"/>
      <c r="N16" s="589"/>
      <c r="O16" s="591"/>
      <c r="P16" s="523"/>
      <c r="Q16" s="535"/>
      <c r="R16" s="523"/>
      <c r="S16" s="535"/>
      <c r="T16" s="523"/>
      <c r="U16" s="535"/>
      <c r="V16" s="556"/>
      <c r="W16" s="535"/>
      <c r="X16" s="535"/>
      <c r="Y16" s="520"/>
      <c r="Z16" s="335">
        <v>2</v>
      </c>
      <c r="AA16" s="385"/>
      <c r="AB16" s="384"/>
      <c r="AC16" s="385"/>
      <c r="AD16" s="342" t="str">
        <f>IF(OR(AE16="Preventivo",AE16="Detectivo"),"Probabilidad",IF(AE16="Correctivo","Impacto",""))</f>
        <v/>
      </c>
      <c r="AE16" s="383"/>
      <c r="AF16" s="154" t="str">
        <f t="shared" si="1"/>
        <v/>
      </c>
      <c r="AG16" s="383"/>
      <c r="AH16" s="156" t="str">
        <f t="shared" si="2"/>
        <v/>
      </c>
      <c r="AI16" s="160" t="str">
        <f t="shared" si="3"/>
        <v/>
      </c>
      <c r="AJ16" s="343" t="str">
        <f>IFERROR(IF(AND(AD15="Probabilidad",AD16="Probabilidad"),(AJ15-(+AJ15*AI16)),IF(AD16="Probabilidad",(Q15-(+Q15*AI16)),IF(AD16="Impacto",AJ15,""))),"")</f>
        <v/>
      </c>
      <c r="AK16" s="343" t="str">
        <f>IFERROR(IF(AND(AD15="Impacto",AD16="Impacto"),(AK15-(+AK15*AI16)),IF(AD16="Impacto",(W15-(+W15*AI16)),IF(AD16="Probabilidad",AK15,""))),"")</f>
        <v/>
      </c>
      <c r="AL16" s="383"/>
      <c r="AM16" s="383"/>
      <c r="AN16" s="383"/>
      <c r="AO16" s="559"/>
      <c r="AP16" s="559"/>
      <c r="AQ16" s="520"/>
      <c r="AR16" s="559"/>
      <c r="AS16" s="559"/>
      <c r="AT16" s="520"/>
      <c r="AU16" s="520"/>
      <c r="AV16" s="520"/>
      <c r="AW16" s="523"/>
      <c r="AX16" s="594"/>
      <c r="AY16" s="594"/>
      <c r="AZ16" s="633"/>
      <c r="BA16" s="633"/>
      <c r="BB16" s="633"/>
      <c r="BC16" s="514"/>
      <c r="BD16" s="514"/>
      <c r="BE16" s="517"/>
      <c r="BF16" s="517"/>
      <c r="BG16" s="517"/>
      <c r="BH16" s="517"/>
      <c r="BI16" s="517"/>
      <c r="BJ16" s="514"/>
      <c r="BK16" s="514"/>
      <c r="BL16" s="511"/>
    </row>
    <row r="17" spans="1:64" s="134" customFormat="1">
      <c r="A17" s="633"/>
      <c r="B17" s="633"/>
      <c r="C17" s="633"/>
      <c r="D17" s="538"/>
      <c r="E17" s="541"/>
      <c r="F17" s="699"/>
      <c r="G17" s="668"/>
      <c r="H17" s="523"/>
      <c r="I17" s="671"/>
      <c r="J17" s="550"/>
      <c r="K17" s="694"/>
      <c r="L17" s="514"/>
      <c r="M17" s="514"/>
      <c r="N17" s="589"/>
      <c r="O17" s="591"/>
      <c r="P17" s="523"/>
      <c r="Q17" s="535"/>
      <c r="R17" s="523"/>
      <c r="S17" s="535"/>
      <c r="T17" s="523"/>
      <c r="U17" s="535"/>
      <c r="V17" s="556"/>
      <c r="W17" s="535"/>
      <c r="X17" s="535"/>
      <c r="Y17" s="520"/>
      <c r="Z17" s="335">
        <v>3</v>
      </c>
      <c r="AA17" s="385"/>
      <c r="AB17" s="384"/>
      <c r="AC17" s="385"/>
      <c r="AD17" s="149" t="str">
        <f>IF(OR(AE17="Preventivo",AE17="Detectivo"),"Probabilidad",IF(AE17="Correctivo","Impacto",""))</f>
        <v/>
      </c>
      <c r="AE17" s="384"/>
      <c r="AF17" s="154" t="str">
        <f t="shared" si="1"/>
        <v/>
      </c>
      <c r="AG17" s="384"/>
      <c r="AH17" s="156" t="str">
        <f t="shared" si="2"/>
        <v/>
      </c>
      <c r="AI17" s="160" t="str">
        <f t="shared" si="3"/>
        <v/>
      </c>
      <c r="AJ17" s="161" t="str">
        <f>IFERROR(IF(AND(AD16="Probabilidad",AD17="Probabilidad"),(AJ16-(+AJ16*AI17)),IF(AND(AD16="Impacto",AD17="Probabilidad"),(AJ15-(+AJ15*AI17)),IF(AD17="Impacto",AJ16,""))),"")</f>
        <v/>
      </c>
      <c r="AK17" s="161" t="str">
        <f>IFERROR(IF(AND(AD16="Impacto",AD17="Impacto"),(AK16-(+AK16*AI17)),IF(AND(AD16="Probabilidad",AD17="Impacto"),(AK15-(+AK15*AI17)),IF(AD17="Probabilidad",AK16,""))),"")</f>
        <v/>
      </c>
      <c r="AL17" s="383"/>
      <c r="AM17" s="383"/>
      <c r="AN17" s="383"/>
      <c r="AO17" s="559"/>
      <c r="AP17" s="559"/>
      <c r="AQ17" s="520"/>
      <c r="AR17" s="559"/>
      <c r="AS17" s="559"/>
      <c r="AT17" s="520"/>
      <c r="AU17" s="520"/>
      <c r="AV17" s="520"/>
      <c r="AW17" s="523"/>
      <c r="AX17" s="594"/>
      <c r="AY17" s="594"/>
      <c r="AZ17" s="633"/>
      <c r="BA17" s="633"/>
      <c r="BB17" s="633"/>
      <c r="BC17" s="514"/>
      <c r="BD17" s="514"/>
      <c r="BE17" s="517"/>
      <c r="BF17" s="517"/>
      <c r="BG17" s="517"/>
      <c r="BH17" s="517"/>
      <c r="BI17" s="517"/>
      <c r="BJ17" s="514"/>
      <c r="BK17" s="514"/>
      <c r="BL17" s="511"/>
    </row>
    <row r="18" spans="1:64" s="134" customFormat="1">
      <c r="A18" s="633"/>
      <c r="B18" s="633"/>
      <c r="C18" s="633"/>
      <c r="D18" s="538"/>
      <c r="E18" s="541"/>
      <c r="F18" s="699"/>
      <c r="G18" s="668"/>
      <c r="H18" s="523"/>
      <c r="I18" s="671"/>
      <c r="J18" s="550"/>
      <c r="K18" s="694"/>
      <c r="L18" s="514"/>
      <c r="M18" s="514"/>
      <c r="N18" s="589"/>
      <c r="O18" s="591"/>
      <c r="P18" s="523"/>
      <c r="Q18" s="535"/>
      <c r="R18" s="523"/>
      <c r="S18" s="535"/>
      <c r="T18" s="523"/>
      <c r="U18" s="535"/>
      <c r="V18" s="556"/>
      <c r="W18" s="535"/>
      <c r="X18" s="535"/>
      <c r="Y18" s="520"/>
      <c r="Z18" s="335">
        <v>4</v>
      </c>
      <c r="AA18" s="136"/>
      <c r="AB18" s="137"/>
      <c r="AC18" s="136"/>
      <c r="AD18" s="149" t="str">
        <f t="shared" si="0"/>
        <v/>
      </c>
      <c r="AE18" s="137"/>
      <c r="AF18" s="154" t="str">
        <f t="shared" si="1"/>
        <v/>
      </c>
      <c r="AG18" s="137"/>
      <c r="AH18" s="156" t="str">
        <f t="shared" si="2"/>
        <v/>
      </c>
      <c r="AI18" s="160" t="str">
        <f t="shared" si="3"/>
        <v/>
      </c>
      <c r="AJ18" s="161" t="str">
        <f>IFERROR(IF(AND(AD17="Probabilidad",AD18="Probabilidad"),(AJ17-(+AJ17*AI18)),IF(AND(AD17="Impacto",AD18="Probabilidad"),(AJ16-(+AJ16*AI18)),IF(AD18="Impacto",AJ17,""))),"")</f>
        <v/>
      </c>
      <c r="AK18" s="161" t="str">
        <f>IFERROR(IF(AND(AD17="Impacto",AD18="Impacto"),(AK17-(+AK17*AI18)),IF(AND(AD17="Probabilidad",AD18="Impacto"),(AK16-(+AK16*AI18)),IF(AD18="Probabilidad",AK17,""))),"")</f>
        <v/>
      </c>
      <c r="AL18" s="138"/>
      <c r="AM18" s="138"/>
      <c r="AN18" s="138"/>
      <c r="AO18" s="559"/>
      <c r="AP18" s="559"/>
      <c r="AQ18" s="520"/>
      <c r="AR18" s="559"/>
      <c r="AS18" s="559"/>
      <c r="AT18" s="520"/>
      <c r="AU18" s="520"/>
      <c r="AV18" s="520"/>
      <c r="AW18" s="523"/>
      <c r="AX18" s="594"/>
      <c r="AY18" s="594"/>
      <c r="AZ18" s="633"/>
      <c r="BA18" s="633"/>
      <c r="BB18" s="633"/>
      <c r="BC18" s="514"/>
      <c r="BD18" s="514"/>
      <c r="BE18" s="517"/>
      <c r="BF18" s="517"/>
      <c r="BG18" s="517"/>
      <c r="BH18" s="517"/>
      <c r="BI18" s="517"/>
      <c r="BJ18" s="514"/>
      <c r="BK18" s="514"/>
      <c r="BL18" s="511"/>
    </row>
    <row r="19" spans="1:64" s="134" customFormat="1">
      <c r="A19" s="633"/>
      <c r="B19" s="633"/>
      <c r="C19" s="633"/>
      <c r="D19" s="538"/>
      <c r="E19" s="541"/>
      <c r="F19" s="699"/>
      <c r="G19" s="668"/>
      <c r="H19" s="523"/>
      <c r="I19" s="671"/>
      <c r="J19" s="550"/>
      <c r="K19" s="694"/>
      <c r="L19" s="514"/>
      <c r="M19" s="514"/>
      <c r="N19" s="589"/>
      <c r="O19" s="591"/>
      <c r="P19" s="523"/>
      <c r="Q19" s="535"/>
      <c r="R19" s="523"/>
      <c r="S19" s="535"/>
      <c r="T19" s="523"/>
      <c r="U19" s="535"/>
      <c r="V19" s="556"/>
      <c r="W19" s="535"/>
      <c r="X19" s="535"/>
      <c r="Y19" s="520"/>
      <c r="Z19" s="335">
        <v>5</v>
      </c>
      <c r="AA19" s="344"/>
      <c r="AB19" s="137"/>
      <c r="AC19" s="136"/>
      <c r="AD19" s="149" t="str">
        <f t="shared" si="0"/>
        <v/>
      </c>
      <c r="AE19" s="137"/>
      <c r="AF19" s="154" t="str">
        <f t="shared" si="1"/>
        <v/>
      </c>
      <c r="AG19" s="137"/>
      <c r="AH19" s="156" t="str">
        <f t="shared" si="2"/>
        <v/>
      </c>
      <c r="AI19" s="160" t="str">
        <f t="shared" si="3"/>
        <v/>
      </c>
      <c r="AJ19" s="161" t="str">
        <f>IFERROR(IF(AND(AD18="Probabilidad",AD19="Probabilidad"),(AJ18-(+AJ18*AI19)),IF(AND(AD18="Impacto",AD19="Probabilidad"),(AJ17-(+AJ17*AI19)),IF(AD19="Impacto",AJ18,""))),"")</f>
        <v/>
      </c>
      <c r="AK19" s="161" t="str">
        <f>IFERROR(IF(AND(AD18="Impacto",AD19="Impacto"),(AK18-(+AK18*AI19)),IF(AND(AD18="Probabilidad",AD19="Impacto"),(AK17-(+AK17*AI19)),IF(AD19="Probabilidad",AK18,""))),"")</f>
        <v/>
      </c>
      <c r="AL19" s="138"/>
      <c r="AM19" s="138"/>
      <c r="AN19" s="138"/>
      <c r="AO19" s="559"/>
      <c r="AP19" s="559"/>
      <c r="AQ19" s="520"/>
      <c r="AR19" s="559"/>
      <c r="AS19" s="559"/>
      <c r="AT19" s="520"/>
      <c r="AU19" s="520"/>
      <c r="AV19" s="520"/>
      <c r="AW19" s="523"/>
      <c r="AX19" s="594"/>
      <c r="AY19" s="594"/>
      <c r="AZ19" s="633"/>
      <c r="BA19" s="633"/>
      <c r="BB19" s="633"/>
      <c r="BC19" s="514"/>
      <c r="BD19" s="514"/>
      <c r="BE19" s="517"/>
      <c r="BF19" s="517"/>
      <c r="BG19" s="517"/>
      <c r="BH19" s="517"/>
      <c r="BI19" s="517"/>
      <c r="BJ19" s="514"/>
      <c r="BK19" s="514"/>
      <c r="BL19" s="511"/>
    </row>
    <row r="20" spans="1:64" s="134" customFormat="1" ht="15.75" thickBot="1">
      <c r="A20" s="633"/>
      <c r="B20" s="633"/>
      <c r="C20" s="633"/>
      <c r="D20" s="539"/>
      <c r="E20" s="542"/>
      <c r="F20" s="700"/>
      <c r="G20" s="669"/>
      <c r="H20" s="524"/>
      <c r="I20" s="672"/>
      <c r="J20" s="551"/>
      <c r="K20" s="695"/>
      <c r="L20" s="515"/>
      <c r="M20" s="515"/>
      <c r="N20" s="590"/>
      <c r="O20" s="592"/>
      <c r="P20" s="524"/>
      <c r="Q20" s="536"/>
      <c r="R20" s="524"/>
      <c r="S20" s="536"/>
      <c r="T20" s="524"/>
      <c r="U20" s="536"/>
      <c r="V20" s="557"/>
      <c r="W20" s="536"/>
      <c r="X20" s="536"/>
      <c r="Y20" s="521"/>
      <c r="Z20" s="336">
        <v>6</v>
      </c>
      <c r="AA20" s="139"/>
      <c r="AB20" s="141"/>
      <c r="AC20" s="139"/>
      <c r="AD20" s="151" t="str">
        <f t="shared" si="0"/>
        <v/>
      </c>
      <c r="AE20" s="141"/>
      <c r="AF20" s="155" t="str">
        <f t="shared" si="1"/>
        <v/>
      </c>
      <c r="AG20" s="141"/>
      <c r="AH20" s="157" t="str">
        <f t="shared" si="2"/>
        <v/>
      </c>
      <c r="AI20" s="162" t="str">
        <f t="shared" si="3"/>
        <v/>
      </c>
      <c r="AJ20" s="161" t="str">
        <f>IFERROR(IF(AND(AD19="Probabilidad",AD20="Probabilidad"),(AJ19-(+AJ19*AI20)),IF(AND(AD19="Impacto",AD20="Probabilidad"),(AJ18-(+AJ18*AI20)),IF(AD20="Impacto",AJ19,""))),"")</f>
        <v/>
      </c>
      <c r="AK20" s="161" t="str">
        <f>IFERROR(IF(AND(AD19="Impacto",AD20="Impacto"),(AK19-(+AK19*AI20)),IF(AND(AD19="Probabilidad",AD20="Impacto"),(AK18-(+AK18*AI20)),IF(AD20="Probabilidad",AK19,""))),"")</f>
        <v/>
      </c>
      <c r="AL20" s="142"/>
      <c r="AM20" s="142"/>
      <c r="AN20" s="142"/>
      <c r="AO20" s="560"/>
      <c r="AP20" s="560"/>
      <c r="AQ20" s="521"/>
      <c r="AR20" s="560"/>
      <c r="AS20" s="560"/>
      <c r="AT20" s="521"/>
      <c r="AU20" s="521"/>
      <c r="AV20" s="521"/>
      <c r="AW20" s="524"/>
      <c r="AX20" s="595"/>
      <c r="AY20" s="595"/>
      <c r="AZ20" s="634"/>
      <c r="BA20" s="634"/>
      <c r="BB20" s="634"/>
      <c r="BC20" s="515"/>
      <c r="BD20" s="515"/>
      <c r="BE20" s="518"/>
      <c r="BF20" s="518"/>
      <c r="BG20" s="518"/>
      <c r="BH20" s="518"/>
      <c r="BI20" s="518"/>
      <c r="BJ20" s="515"/>
      <c r="BK20" s="515"/>
      <c r="BL20" s="512"/>
    </row>
    <row r="21" spans="1:64" s="134" customFormat="1">
      <c r="A21" s="633"/>
      <c r="B21" s="633"/>
      <c r="C21" s="633"/>
      <c r="D21" s="537"/>
      <c r="E21" s="540"/>
      <c r="F21" s="543"/>
      <c r="G21" s="513"/>
      <c r="H21" s="522"/>
      <c r="I21" s="546" t="str">
        <f>IF(D21="","",IF(D21="RG",'Identificación RG'!B56,IF(H21="","",(CONCATENATE(H21," ",$K$2," ",G21," ",$K$3," ",M21," ",$K$4," ",L21)))))</f>
        <v/>
      </c>
      <c r="J21" s="549"/>
      <c r="K21" s="693" t="str">
        <f>CONCATENATE(" *",'Identificación RG'!C51," *",'Identificación RG'!E51," *",'Identificación RG'!G51)</f>
        <v xml:space="preserve"> * * *</v>
      </c>
      <c r="L21" s="513"/>
      <c r="M21" s="513"/>
      <c r="N21" s="528"/>
      <c r="O21" s="531"/>
      <c r="P21" s="522"/>
      <c r="Q21" s="534" t="str">
        <f>IF(P21="Muy Alta",100%,IF(P21="Alta",80%,IF(P21="Media",60%,IF(P21="Baja",40%,IF(P21="Muy Baja",20%,"")))))</f>
        <v/>
      </c>
      <c r="R21" s="522"/>
      <c r="S21" s="534" t="str">
        <f>IF(R21="Catastrófico",100%,IF(R21="Mayor",80%,IF(R21="Moderado",60%,IF(R21="Menor",40%,IF(R21="Leve",20%,"")))))</f>
        <v/>
      </c>
      <c r="T21" s="522"/>
      <c r="U21" s="534" t="str">
        <f>IF(T21="Catastrófico",100%,IF(T21="Mayor",80%,IF(T21="Moderado",60%,IF(T21="Menor",40%,IF(T21="Leve",20%,"")))))</f>
        <v/>
      </c>
      <c r="V21" s="555" t="str">
        <f>IF(W21=100%,"Catastrófico",IF(W21=80%,"Mayor",IF(W21=60%,"Moderado",IF(W21=40%,"Menor",IF(W21=20%,"Leve","")))))</f>
        <v/>
      </c>
      <c r="W21" s="534" t="str">
        <f>IF(AND(S21="",U21=""),"",MAX(S21,U21))</f>
        <v/>
      </c>
      <c r="X21" s="534" t="str">
        <f>CONCATENATE(P21,V21)</f>
        <v/>
      </c>
      <c r="Y21" s="519" t="str">
        <f>IF(X21="Muy AltaLeve","Alto",IF(X21="Muy AltaMenor","Alto",IF(X21="Muy AltaModerado","Alto",IF(X21="Muy AltaMayor","Alto",IF(X21="Muy AltaCatastrófico","Extremo",IF(X21="AltaLeve","Moderado",IF(X21="AltaMenor","Moderado",IF(X21="AltaModerado","Alto",IF(X21="AltaMayor","Alto",IF(X21="AltaCatastrófico","Extremo",IF(X21="MediaLeve","Moderado",IF(X21="MediaMenor","Moderado",IF(X21="MediaModerado","Moderado",IF(X21="MediaMayor","Alto",IF(X21="MediaCatastrófico","Extremo",IF(X21="BajaLeve","Bajo",IF(X21="BajaMenor","Moderado",IF(X21="BajaModerado","Moderado",IF(X21="BajaMayor","Alto",IF(X21="BajaCatastrófico","Extremo",IF(X21="Muy BajaLeve","Bajo",IF(X21="Muy BajaMenor","Bajo",IF(X21="Muy BajaModerado","Moderado",IF(X21="Muy BajaMayor","Alto",IF(X21="Muy BajaCatastrófico","Extremo","")))))))))))))))))))))))))</f>
        <v/>
      </c>
      <c r="Z21" s="334">
        <v>1</v>
      </c>
      <c r="AA21" s="385"/>
      <c r="AB21" s="132"/>
      <c r="AC21" s="382"/>
      <c r="AD21" s="148" t="str">
        <f t="shared" si="0"/>
        <v/>
      </c>
      <c r="AE21" s="132"/>
      <c r="AF21" s="153" t="str">
        <f t="shared" si="1"/>
        <v/>
      </c>
      <c r="AG21" s="132"/>
      <c r="AH21" s="153" t="str">
        <f t="shared" si="2"/>
        <v/>
      </c>
      <c r="AI21" s="158" t="str">
        <f t="shared" si="3"/>
        <v/>
      </c>
      <c r="AJ21" s="159" t="str">
        <f>IFERROR(IF(AD21="Probabilidad",(Q21-(+Q21*AI21)),IF(AD21="Impacto",Q21,"")),"")</f>
        <v/>
      </c>
      <c r="AK21" s="159" t="str">
        <f>IFERROR(IF(AD21="Impacto",(W21-(+W21*AI21)),IF(AD21="Probabilidad",W21,"")),"")</f>
        <v/>
      </c>
      <c r="AL21" s="133"/>
      <c r="AM21" s="133"/>
      <c r="AN21" s="133"/>
      <c r="AO21" s="558" t="str">
        <f>Q21</f>
        <v/>
      </c>
      <c r="AP21" s="558" t="str">
        <f>IF(AJ21="","",MIN(AJ21:AJ26))</f>
        <v/>
      </c>
      <c r="AQ21" s="519" t="str">
        <f>IFERROR(IF(AP21="","",IF(AP21&lt;=0.2,"Muy Baja",IF(AP21&lt;=0.4,"Baja",IF(AP21&lt;=0.6,"Media",IF(AP21&lt;=0.8,"Alta","Muy Alta"))))),"")</f>
        <v/>
      </c>
      <c r="AR21" s="558" t="str">
        <f>W21</f>
        <v/>
      </c>
      <c r="AS21" s="558" t="str">
        <f>IF(AK21="","",MIN(AK21:AK26))</f>
        <v/>
      </c>
      <c r="AT21" s="519" t="str">
        <f>IFERROR(IF(AS21="","",IF(AS21&lt;=0.2,"Leve",IF(AS21&lt;=0.4,"Menor",IF(AS21&lt;=0.6,"Moderado",IF(AS21&lt;=0.8,"Mayor","Catastrófico"))))),"")</f>
        <v/>
      </c>
      <c r="AU21" s="519" t="str">
        <f>Y21</f>
        <v/>
      </c>
      <c r="AV21" s="519" t="str">
        <f>IFERROR(IF(OR(AND(AQ21="Muy Baja",AT21="Leve"),AND(AQ21="Muy Baja",AT21="Menor"),AND(AQ21="Baja",AT21="Leve")),"Bajo",IF(OR(AND(AQ21="Muy baja",AT21="Moderado"),AND(AQ21="Baja",AT21="Menor"),AND(AQ21="Baja",AT21="Moderado"),AND(AQ21="Media",AT21="Leve"),AND(AQ21="Media",AT21="Menor"),AND(AQ21="Media",AT21="Moderado"),AND(AQ21="Alta",AT21="Leve"),AND(AQ21="Alta",AT21="Menor")),"Moderado",IF(OR(AND(AQ21="Muy Baja",AT21="Mayor"),AND(AQ21="Baja",AT21="Mayor"),AND(AQ21="Media",AT21="Mayor"),AND(AQ21="Alta",AT21="Moderado"),AND(AQ21="Alta",AT21="Mayor"),AND(AQ21="Muy Alta",AT21="Leve"),AND(AQ21="Muy Alta",AT21="Menor"),AND(AQ21="Muy Alta",AT21="Moderado"),AND(AQ21="Muy Alta",AT21="Mayor")),"Alto",IF(OR(AND(AQ21="Muy Baja",AT21="Catastrófico"),AND(AQ21="Baja",AT21="Catastrófico"),AND(AQ21="Media",AT21="Catastrófico"),AND(AQ21="Alta",AT21="Catastrófico"),AND(AQ21="Muy Alta",AT21="Catastrófico")),"Extremo","")))),"")</f>
        <v/>
      </c>
      <c r="AW21" s="522"/>
      <c r="AX21" s="593"/>
      <c r="AY21" s="596"/>
      <c r="AZ21" s="596"/>
      <c r="BA21" s="596"/>
      <c r="BB21" s="635"/>
      <c r="BC21" s="513"/>
      <c r="BD21" s="513"/>
      <c r="BE21" s="516"/>
      <c r="BF21" s="516"/>
      <c r="BG21" s="516"/>
      <c r="BH21" s="516"/>
      <c r="BI21" s="516"/>
      <c r="BJ21" s="513"/>
      <c r="BK21" s="513"/>
      <c r="BL21" s="510"/>
    </row>
    <row r="22" spans="1:64" s="134" customFormat="1">
      <c r="A22" s="633"/>
      <c r="B22" s="633"/>
      <c r="C22" s="633"/>
      <c r="D22" s="538"/>
      <c r="E22" s="541"/>
      <c r="F22" s="544"/>
      <c r="G22" s="668"/>
      <c r="H22" s="523"/>
      <c r="I22" s="547"/>
      <c r="J22" s="550"/>
      <c r="K22" s="694"/>
      <c r="L22" s="514"/>
      <c r="M22" s="514"/>
      <c r="N22" s="589"/>
      <c r="O22" s="591"/>
      <c r="P22" s="523"/>
      <c r="Q22" s="535"/>
      <c r="R22" s="523"/>
      <c r="S22" s="535"/>
      <c r="T22" s="523"/>
      <c r="U22" s="535"/>
      <c r="V22" s="556"/>
      <c r="W22" s="535"/>
      <c r="X22" s="535"/>
      <c r="Y22" s="520"/>
      <c r="Z22" s="335">
        <v>2</v>
      </c>
      <c r="AA22" s="390"/>
      <c r="AB22" s="391"/>
      <c r="AC22" s="392"/>
      <c r="AD22" s="149" t="str">
        <f t="shared" si="0"/>
        <v/>
      </c>
      <c r="AE22" s="391"/>
      <c r="AF22" s="154" t="str">
        <f t="shared" si="1"/>
        <v/>
      </c>
      <c r="AG22" s="391"/>
      <c r="AH22" s="156" t="str">
        <f t="shared" si="2"/>
        <v/>
      </c>
      <c r="AI22" s="160" t="str">
        <f t="shared" si="3"/>
        <v/>
      </c>
      <c r="AJ22" s="161" t="str">
        <f>IFERROR(IF(AND(AD21="Probabilidad",AD22="Probabilidad"),(AJ21-(+AJ21*AI22)),IF(AD22="Probabilidad",(Q21-(+Q21*AI22)),IF(AD22="Impacto",AJ21,""))),"")</f>
        <v/>
      </c>
      <c r="AK22" s="161" t="str">
        <f>IFERROR(IF(AND(AD21="Impacto",AD22="Impacto"),(AK21-(+AK21*AI22)),IF(AD22="Impacto",(W21-(+W21*AI22)),IF(AD22="Probabilidad",AK21,""))),"")</f>
        <v/>
      </c>
      <c r="AL22" s="393"/>
      <c r="AM22" s="393"/>
      <c r="AN22" s="393"/>
      <c r="AO22" s="559"/>
      <c r="AP22" s="559"/>
      <c r="AQ22" s="520"/>
      <c r="AR22" s="559"/>
      <c r="AS22" s="559"/>
      <c r="AT22" s="520"/>
      <c r="AU22" s="520"/>
      <c r="AV22" s="520"/>
      <c r="AW22" s="523"/>
      <c r="AX22" s="594"/>
      <c r="AY22" s="594"/>
      <c r="AZ22" s="633"/>
      <c r="BA22" s="633"/>
      <c r="BB22" s="633"/>
      <c r="BC22" s="514"/>
      <c r="BD22" s="514"/>
      <c r="BE22" s="517"/>
      <c r="BF22" s="517"/>
      <c r="BG22" s="517"/>
      <c r="BH22" s="517"/>
      <c r="BI22" s="517"/>
      <c r="BJ22" s="514"/>
      <c r="BK22" s="514"/>
      <c r="BL22" s="511"/>
    </row>
    <row r="23" spans="1:64" s="134" customFormat="1">
      <c r="A23" s="633"/>
      <c r="B23" s="633"/>
      <c r="C23" s="633"/>
      <c r="D23" s="538"/>
      <c r="E23" s="541"/>
      <c r="F23" s="544"/>
      <c r="G23" s="668"/>
      <c r="H23" s="523"/>
      <c r="I23" s="547"/>
      <c r="J23" s="550"/>
      <c r="K23" s="694"/>
      <c r="L23" s="514"/>
      <c r="M23" s="514"/>
      <c r="N23" s="589"/>
      <c r="O23" s="591"/>
      <c r="P23" s="523"/>
      <c r="Q23" s="535"/>
      <c r="R23" s="523"/>
      <c r="S23" s="535"/>
      <c r="T23" s="523"/>
      <c r="U23" s="535"/>
      <c r="V23" s="556"/>
      <c r="W23" s="535"/>
      <c r="X23" s="535"/>
      <c r="Y23" s="520"/>
      <c r="Z23" s="335">
        <v>3</v>
      </c>
      <c r="AA23" s="390"/>
      <c r="AB23" s="391"/>
      <c r="AC23" s="392"/>
      <c r="AD23" s="149" t="str">
        <f t="shared" si="0"/>
        <v/>
      </c>
      <c r="AE23" s="391"/>
      <c r="AF23" s="154" t="str">
        <f t="shared" si="1"/>
        <v/>
      </c>
      <c r="AG23" s="391"/>
      <c r="AH23" s="156" t="str">
        <f t="shared" si="2"/>
        <v/>
      </c>
      <c r="AI23" s="160" t="str">
        <f t="shared" si="3"/>
        <v/>
      </c>
      <c r="AJ23" s="161" t="str">
        <f>IFERROR(IF(AND(AD22="Probabilidad",AD23="Probabilidad"),(AJ22-(+AJ22*AI23)),IF(AND(AD22="Impacto",AD23="Probabilidad"),(AJ21-(+AJ21*AI23)),IF(AD23="Impacto",AJ22,""))),"")</f>
        <v/>
      </c>
      <c r="AK23" s="161" t="str">
        <f>IFERROR(IF(AND(AD22="Impacto",AD23="Impacto"),(AK22-(+AK22*AI23)),IF(AND(AD22="Probabilidad",AD23="Impacto"),(AK21-(+AK21*AI23)),IF(AD23="Probabilidad",AK22,""))),"")</f>
        <v/>
      </c>
      <c r="AL23" s="393"/>
      <c r="AM23" s="393"/>
      <c r="AN23" s="393"/>
      <c r="AO23" s="559"/>
      <c r="AP23" s="559"/>
      <c r="AQ23" s="520"/>
      <c r="AR23" s="559"/>
      <c r="AS23" s="559"/>
      <c r="AT23" s="520"/>
      <c r="AU23" s="520"/>
      <c r="AV23" s="520"/>
      <c r="AW23" s="523"/>
      <c r="AX23" s="594"/>
      <c r="AY23" s="594"/>
      <c r="AZ23" s="633"/>
      <c r="BA23" s="633"/>
      <c r="BB23" s="633"/>
      <c r="BC23" s="514"/>
      <c r="BD23" s="514"/>
      <c r="BE23" s="517"/>
      <c r="BF23" s="517"/>
      <c r="BG23" s="517"/>
      <c r="BH23" s="517"/>
      <c r="BI23" s="517"/>
      <c r="BJ23" s="514"/>
      <c r="BK23" s="514"/>
      <c r="BL23" s="511"/>
    </row>
    <row r="24" spans="1:64" s="134" customFormat="1">
      <c r="A24" s="633"/>
      <c r="B24" s="633"/>
      <c r="C24" s="633"/>
      <c r="D24" s="538"/>
      <c r="E24" s="541"/>
      <c r="F24" s="544"/>
      <c r="G24" s="668"/>
      <c r="H24" s="523"/>
      <c r="I24" s="547"/>
      <c r="J24" s="550"/>
      <c r="K24" s="694"/>
      <c r="L24" s="514"/>
      <c r="M24" s="514"/>
      <c r="N24" s="589"/>
      <c r="O24" s="591"/>
      <c r="P24" s="523"/>
      <c r="Q24" s="535"/>
      <c r="R24" s="523"/>
      <c r="S24" s="535"/>
      <c r="T24" s="523"/>
      <c r="U24" s="535"/>
      <c r="V24" s="556"/>
      <c r="W24" s="535"/>
      <c r="X24" s="535"/>
      <c r="Y24" s="520"/>
      <c r="Z24" s="335">
        <v>4</v>
      </c>
      <c r="AA24" s="345"/>
      <c r="AB24" s="144"/>
      <c r="AC24" s="345"/>
      <c r="AD24" s="149" t="str">
        <f t="shared" si="0"/>
        <v/>
      </c>
      <c r="AE24" s="391"/>
      <c r="AF24" s="154" t="str">
        <f t="shared" si="1"/>
        <v/>
      </c>
      <c r="AG24" s="391"/>
      <c r="AH24" s="156" t="str">
        <f t="shared" si="2"/>
        <v/>
      </c>
      <c r="AI24" s="160" t="str">
        <f t="shared" si="3"/>
        <v/>
      </c>
      <c r="AJ24" s="161" t="str">
        <f>IFERROR(IF(AND(AD23="Probabilidad",AD24="Probabilidad"),(AJ23-(+AJ23*AI24)),IF(AND(AD23="Impacto",AD24="Probabilidad"),(AJ22-(+AJ22*AI24)),IF(AD24="Impacto",AJ23,""))),"")</f>
        <v/>
      </c>
      <c r="AK24" s="161" t="str">
        <f>IFERROR(IF(AND(AD23="Impacto",AD24="Impacto"),(AK23-(+AK23*AI24)),IF(AND(AD23="Probabilidad",AD24="Impacto"),(AK22-(+AK22*AI24)),IF(AD24="Probabilidad",AK23,""))),"")</f>
        <v/>
      </c>
      <c r="AL24" s="393"/>
      <c r="AM24" s="393"/>
      <c r="AN24" s="393"/>
      <c r="AO24" s="559"/>
      <c r="AP24" s="559"/>
      <c r="AQ24" s="520"/>
      <c r="AR24" s="559"/>
      <c r="AS24" s="559"/>
      <c r="AT24" s="520"/>
      <c r="AU24" s="520"/>
      <c r="AV24" s="520"/>
      <c r="AW24" s="523"/>
      <c r="AX24" s="594"/>
      <c r="AY24" s="594"/>
      <c r="AZ24" s="633"/>
      <c r="BA24" s="633"/>
      <c r="BB24" s="633"/>
      <c r="BC24" s="514"/>
      <c r="BD24" s="514"/>
      <c r="BE24" s="517"/>
      <c r="BF24" s="517"/>
      <c r="BG24" s="517"/>
      <c r="BH24" s="517"/>
      <c r="BI24" s="517"/>
      <c r="BJ24" s="514"/>
      <c r="BK24" s="514"/>
      <c r="BL24" s="511"/>
    </row>
    <row r="25" spans="1:64" s="134" customFormat="1">
      <c r="A25" s="633"/>
      <c r="B25" s="633"/>
      <c r="C25" s="633"/>
      <c r="D25" s="538"/>
      <c r="E25" s="541"/>
      <c r="F25" s="544"/>
      <c r="G25" s="668"/>
      <c r="H25" s="523"/>
      <c r="I25" s="547"/>
      <c r="J25" s="550"/>
      <c r="K25" s="694"/>
      <c r="L25" s="514"/>
      <c r="M25" s="514"/>
      <c r="N25" s="589"/>
      <c r="O25" s="591"/>
      <c r="P25" s="523"/>
      <c r="Q25" s="535"/>
      <c r="R25" s="523"/>
      <c r="S25" s="535"/>
      <c r="T25" s="523"/>
      <c r="U25" s="535"/>
      <c r="V25" s="556"/>
      <c r="W25" s="535"/>
      <c r="X25" s="535"/>
      <c r="Y25" s="520"/>
      <c r="Z25" s="335">
        <v>5</v>
      </c>
      <c r="AA25" s="392"/>
      <c r="AB25" s="391"/>
      <c r="AC25" s="392"/>
      <c r="AD25" s="149" t="str">
        <f t="shared" si="0"/>
        <v/>
      </c>
      <c r="AE25" s="391"/>
      <c r="AF25" s="154" t="str">
        <f t="shared" si="1"/>
        <v/>
      </c>
      <c r="AG25" s="391"/>
      <c r="AH25" s="156" t="str">
        <f t="shared" si="2"/>
        <v/>
      </c>
      <c r="AI25" s="160" t="str">
        <f t="shared" si="3"/>
        <v/>
      </c>
      <c r="AJ25" s="161" t="str">
        <f>IFERROR(IF(AND(AD24="Probabilidad",AD25="Probabilidad"),(AJ24-(+AJ24*AI25)),IF(AND(AD24="Impacto",AD25="Probabilidad"),(AJ23-(+AJ23*AI25)),IF(AD25="Impacto",AJ24,""))),"")</f>
        <v/>
      </c>
      <c r="AK25" s="161" t="str">
        <f>IFERROR(IF(AND(AD24="Impacto",AD25="Impacto"),(AK24-(+AK24*AI25)),IF(AND(AD24="Probabilidad",AD25="Impacto"),(AK23-(+AK23*AI25)),IF(AD25="Probabilidad",AK24,""))),"")</f>
        <v/>
      </c>
      <c r="AL25" s="393"/>
      <c r="AM25" s="393"/>
      <c r="AN25" s="393"/>
      <c r="AO25" s="559"/>
      <c r="AP25" s="559"/>
      <c r="AQ25" s="520"/>
      <c r="AR25" s="559"/>
      <c r="AS25" s="559"/>
      <c r="AT25" s="520"/>
      <c r="AU25" s="520"/>
      <c r="AV25" s="520"/>
      <c r="AW25" s="523"/>
      <c r="AX25" s="594"/>
      <c r="AY25" s="594"/>
      <c r="AZ25" s="633"/>
      <c r="BA25" s="633"/>
      <c r="BB25" s="633"/>
      <c r="BC25" s="514"/>
      <c r="BD25" s="514"/>
      <c r="BE25" s="517"/>
      <c r="BF25" s="517"/>
      <c r="BG25" s="517"/>
      <c r="BH25" s="517"/>
      <c r="BI25" s="517"/>
      <c r="BJ25" s="514"/>
      <c r="BK25" s="514"/>
      <c r="BL25" s="511"/>
    </row>
    <row r="26" spans="1:64" s="134" customFormat="1" ht="15.75" thickBot="1">
      <c r="A26" s="633"/>
      <c r="B26" s="633"/>
      <c r="C26" s="633"/>
      <c r="D26" s="539"/>
      <c r="E26" s="542"/>
      <c r="F26" s="545"/>
      <c r="G26" s="669"/>
      <c r="H26" s="524"/>
      <c r="I26" s="548"/>
      <c r="J26" s="551"/>
      <c r="K26" s="695"/>
      <c r="L26" s="515"/>
      <c r="M26" s="515"/>
      <c r="N26" s="590"/>
      <c r="O26" s="592"/>
      <c r="P26" s="524"/>
      <c r="Q26" s="536"/>
      <c r="R26" s="524"/>
      <c r="S26" s="536"/>
      <c r="T26" s="524"/>
      <c r="U26" s="536"/>
      <c r="V26" s="557"/>
      <c r="W26" s="536"/>
      <c r="X26" s="536"/>
      <c r="Y26" s="521"/>
      <c r="Z26" s="336">
        <v>6</v>
      </c>
      <c r="AA26" s="139"/>
      <c r="AB26" s="141"/>
      <c r="AC26" s="139"/>
      <c r="AD26" s="151" t="str">
        <f t="shared" si="0"/>
        <v/>
      </c>
      <c r="AE26" s="141"/>
      <c r="AF26" s="155" t="str">
        <f t="shared" si="1"/>
        <v/>
      </c>
      <c r="AG26" s="141"/>
      <c r="AH26" s="157" t="str">
        <f t="shared" si="2"/>
        <v/>
      </c>
      <c r="AI26" s="162" t="str">
        <f t="shared" si="3"/>
        <v/>
      </c>
      <c r="AJ26" s="161" t="str">
        <f>IFERROR(IF(AND(AD25="Probabilidad",AD26="Probabilidad"),(AJ25-(+AJ25*AI26)),IF(AND(AD25="Impacto",AD26="Probabilidad"),(AJ24-(+AJ24*AI26)),IF(AD26="Impacto",AJ25,""))),"")</f>
        <v/>
      </c>
      <c r="AK26" s="161" t="str">
        <f>IFERROR(IF(AND(AD25="Impacto",AD26="Impacto"),(AK25-(+AK25*AI26)),IF(AND(AD25="Probabilidad",AD26="Impacto"),(AK24-(+AK24*AI26)),IF(AD26="Probabilidad",AK25,""))),"")</f>
        <v/>
      </c>
      <c r="AL26" s="142"/>
      <c r="AM26" s="142"/>
      <c r="AN26" s="142"/>
      <c r="AO26" s="560"/>
      <c r="AP26" s="560"/>
      <c r="AQ26" s="521"/>
      <c r="AR26" s="560"/>
      <c r="AS26" s="560"/>
      <c r="AT26" s="521"/>
      <c r="AU26" s="521"/>
      <c r="AV26" s="521"/>
      <c r="AW26" s="524"/>
      <c r="AX26" s="595"/>
      <c r="AY26" s="595"/>
      <c r="AZ26" s="634"/>
      <c r="BA26" s="634"/>
      <c r="BB26" s="634"/>
      <c r="BC26" s="515"/>
      <c r="BD26" s="515"/>
      <c r="BE26" s="518"/>
      <c r="BF26" s="518"/>
      <c r="BG26" s="518"/>
      <c r="BH26" s="518"/>
      <c r="BI26" s="518"/>
      <c r="BJ26" s="515"/>
      <c r="BK26" s="515"/>
      <c r="BL26" s="512"/>
    </row>
    <row r="27" spans="1:64" s="134" customFormat="1">
      <c r="A27" s="633"/>
      <c r="B27" s="633"/>
      <c r="C27" s="633"/>
      <c r="D27" s="537"/>
      <c r="E27" s="540"/>
      <c r="F27" s="543"/>
      <c r="G27" s="513"/>
      <c r="H27" s="522"/>
      <c r="I27" s="546" t="str">
        <f>IF(D27="","",IF(D27="RG",'Identificación RG'!B73,IF(H27="","",(CONCATENATE(H27," ",$K$2," ",G27," ",$K$3," ",M27," ",$K$4," ",L27)))))</f>
        <v/>
      </c>
      <c r="J27" s="549"/>
      <c r="K27" s="693" t="str">
        <f>CONCATENATE(" *",'Identificación RG'!C68," *",'Identificación RG'!E68," *",'Identificación RG'!G68)</f>
        <v xml:space="preserve"> * * *</v>
      </c>
      <c r="L27" s="513"/>
      <c r="M27" s="513"/>
      <c r="N27" s="528"/>
      <c r="O27" s="641"/>
      <c r="P27" s="522"/>
      <c r="Q27" s="534" t="str">
        <f>IF(P27="Muy Alta",100%,IF(P27="Alta",80%,IF(P27="Media",60%,IF(P27="Baja",40%,IF(P27="Muy Baja",20%,"")))))</f>
        <v/>
      </c>
      <c r="R27" s="522"/>
      <c r="S27" s="534" t="str">
        <f>IF(R27="Catastrófico",100%,IF(R27="Mayor",80%,IF(R27="Moderado",60%,IF(R27="Menor",40%,IF(R27="Leve",20%,"")))))</f>
        <v/>
      </c>
      <c r="T27" s="522"/>
      <c r="U27" s="534" t="str">
        <f>IF(T27="Catastrófico",100%,IF(T27="Mayor",80%,IF(T27="Moderado",60%,IF(T27="Menor",40%,IF(T27="Leve",20%,"")))))</f>
        <v/>
      </c>
      <c r="V27" s="555" t="str">
        <f>IF(W27=100%,"Catastrófico",IF(W27=80%,"Mayor",IF(W27=60%,"Moderado",IF(W27=40%,"Menor",IF(W27=20%,"Leve","")))))</f>
        <v/>
      </c>
      <c r="W27" s="534" t="str">
        <f>IF(AND(S27="",U27=""),"",MAX(S27,U27))</f>
        <v/>
      </c>
      <c r="X27" s="534" t="str">
        <f>CONCATENATE(P27,V27)</f>
        <v/>
      </c>
      <c r="Y27" s="519" t="str">
        <f>IF(X27="Muy AltaLeve","Alto",IF(X27="Muy AltaMenor","Alto",IF(X27="Muy AltaModerado","Alto",IF(X27="Muy AltaMayor","Alto",IF(X27="Muy AltaCatastrófico","Extremo",IF(X27="AltaLeve","Moderado",IF(X27="AltaMenor","Moderado",IF(X27="AltaModerado","Alto",IF(X27="AltaMayor","Alto",IF(X27="AltaCatastrófico","Extremo",IF(X27="MediaLeve","Moderado",IF(X27="MediaMenor","Moderado",IF(X27="MediaModerado","Moderado",IF(X27="MediaMayor","Alto",IF(X27="MediaCatastrófico","Extremo",IF(X27="BajaLeve","Bajo",IF(X27="BajaMenor","Moderado",IF(X27="BajaModerado","Moderado",IF(X27="BajaMayor","Alto",IF(X27="BajaCatastrófico","Extremo",IF(X27="Muy BajaLeve","Bajo",IF(X27="Muy BajaMenor","Bajo",IF(X27="Muy BajaModerado","Moderado",IF(X27="Muy BajaMayor","Alto",IF(X27="Muy BajaCatastrófico","Extremo","")))))))))))))))))))))))))</f>
        <v/>
      </c>
      <c r="Z27" s="334">
        <v>1</v>
      </c>
      <c r="AA27" s="378"/>
      <c r="AB27" s="132"/>
      <c r="AC27" s="131"/>
      <c r="AD27" s="148" t="str">
        <f t="shared" si="0"/>
        <v/>
      </c>
      <c r="AE27" s="132"/>
      <c r="AF27" s="153" t="str">
        <f t="shared" si="1"/>
        <v/>
      </c>
      <c r="AG27" s="132"/>
      <c r="AH27" s="153" t="str">
        <f t="shared" si="2"/>
        <v/>
      </c>
      <c r="AI27" s="158" t="str">
        <f t="shared" si="3"/>
        <v/>
      </c>
      <c r="AJ27" s="159" t="str">
        <f>IFERROR(IF(AD27="Probabilidad",(Q27-(+Q27*AI27)),IF(AD27="Impacto",Q27,"")),"")</f>
        <v/>
      </c>
      <c r="AK27" s="159" t="str">
        <f>IFERROR(IF(AD27="Impacto",(W27-(+W27*AI27)),IF(AD27="Probabilidad",W27,"")),"")</f>
        <v/>
      </c>
      <c r="AL27" s="133"/>
      <c r="AM27" s="133"/>
      <c r="AN27" s="133"/>
      <c r="AO27" s="558" t="str">
        <f>Q27</f>
        <v/>
      </c>
      <c r="AP27" s="558" t="str">
        <f>IF(AJ27="","",MIN(AJ27:AJ32))</f>
        <v/>
      </c>
      <c r="AQ27" s="519" t="str">
        <f>IFERROR(IF(AP27="","",IF(AP27&lt;=0.2,"Muy Baja",IF(AP27&lt;=0.4,"Baja",IF(AP27&lt;=0.6,"Media",IF(AP27&lt;=0.8,"Alta","Muy Alta"))))),"")</f>
        <v/>
      </c>
      <c r="AR27" s="558" t="str">
        <f>W27</f>
        <v/>
      </c>
      <c r="AS27" s="558" t="str">
        <f>IF(AK27="","",MIN(AK27:AK32))</f>
        <v/>
      </c>
      <c r="AT27" s="519" t="str">
        <f>IFERROR(IF(AS27="","",IF(AS27&lt;=0.2,"Leve",IF(AS27&lt;=0.4,"Menor",IF(AS27&lt;=0.6,"Moderado",IF(AS27&lt;=0.8,"Mayor","Catastrófico"))))),"")</f>
        <v/>
      </c>
      <c r="AU27" s="519" t="str">
        <f>Y27</f>
        <v/>
      </c>
      <c r="AV27" s="519" t="str">
        <f>IFERROR(IF(OR(AND(AQ27="Muy Baja",AT27="Leve"),AND(AQ27="Muy Baja",AT27="Menor"),AND(AQ27="Baja",AT27="Leve")),"Bajo",IF(OR(AND(AQ27="Muy baja",AT27="Moderado"),AND(AQ27="Baja",AT27="Menor"),AND(AQ27="Baja",AT27="Moderado"),AND(AQ27="Media",AT27="Leve"),AND(AQ27="Media",AT27="Menor"),AND(AQ27="Media",AT27="Moderado"),AND(AQ27="Alta",AT27="Leve"),AND(AQ27="Alta",AT27="Menor")),"Moderado",IF(OR(AND(AQ27="Muy Baja",AT27="Mayor"),AND(AQ27="Baja",AT27="Mayor"),AND(AQ27="Media",AT27="Mayor"),AND(AQ27="Alta",AT27="Moderado"),AND(AQ27="Alta",AT27="Mayor"),AND(AQ27="Muy Alta",AT27="Leve"),AND(AQ27="Muy Alta",AT27="Menor"),AND(AQ27="Muy Alta",AT27="Moderado"),AND(AQ27="Muy Alta",AT27="Mayor")),"Alto",IF(OR(AND(AQ27="Muy Baja",AT27="Catastrófico"),AND(AQ27="Baja",AT27="Catastrófico"),AND(AQ27="Media",AT27="Catastrófico"),AND(AQ27="Alta",AT27="Catastrófico"),AND(AQ27="Muy Alta",AT27="Catastrófico")),"Extremo","")))),"")</f>
        <v/>
      </c>
      <c r="AW27" s="522"/>
      <c r="AX27" s="513"/>
      <c r="AY27" s="513"/>
      <c r="AZ27" s="513"/>
      <c r="BA27" s="513"/>
      <c r="BB27" s="525"/>
      <c r="BC27" s="513"/>
      <c r="BD27" s="513"/>
      <c r="BE27" s="516"/>
      <c r="BF27" s="516"/>
      <c r="BG27" s="516"/>
      <c r="BH27" s="516"/>
      <c r="BI27" s="516"/>
      <c r="BJ27" s="513"/>
      <c r="BK27" s="513"/>
      <c r="BL27" s="510"/>
    </row>
    <row r="28" spans="1:64" s="134" customFormat="1">
      <c r="A28" s="633"/>
      <c r="B28" s="633"/>
      <c r="C28" s="633"/>
      <c r="D28" s="538"/>
      <c r="E28" s="541"/>
      <c r="F28" s="544"/>
      <c r="G28" s="565"/>
      <c r="H28" s="523"/>
      <c r="I28" s="547"/>
      <c r="J28" s="550"/>
      <c r="K28" s="694"/>
      <c r="L28" s="514"/>
      <c r="M28" s="514"/>
      <c r="N28" s="654"/>
      <c r="O28" s="642"/>
      <c r="P28" s="523"/>
      <c r="Q28" s="535"/>
      <c r="R28" s="523"/>
      <c r="S28" s="535"/>
      <c r="T28" s="523"/>
      <c r="U28" s="535"/>
      <c r="V28" s="556"/>
      <c r="W28" s="535"/>
      <c r="X28" s="535"/>
      <c r="Y28" s="520"/>
      <c r="Z28" s="335">
        <v>2</v>
      </c>
      <c r="AA28" s="392"/>
      <c r="AB28" s="391"/>
      <c r="AC28" s="392"/>
      <c r="AD28" s="149" t="str">
        <f t="shared" si="0"/>
        <v/>
      </c>
      <c r="AE28" s="391"/>
      <c r="AF28" s="154" t="str">
        <f t="shared" si="1"/>
        <v/>
      </c>
      <c r="AG28" s="391"/>
      <c r="AH28" s="156" t="str">
        <f t="shared" si="2"/>
        <v/>
      </c>
      <c r="AI28" s="160" t="str">
        <f t="shared" si="3"/>
        <v/>
      </c>
      <c r="AJ28" s="161" t="str">
        <f>IFERROR(IF(AND(AD27="Probabilidad",AD28="Probabilidad"),(AJ27-(+AJ27*AI28)),IF(AD28="Probabilidad",(Q27-(+Q27*AI28)),IF(AD28="Impacto",AJ27,""))),"")</f>
        <v/>
      </c>
      <c r="AK28" s="161" t="str">
        <f>IFERROR(IF(AND(AD27="Impacto",AD28="Impacto"),(AK27-(+AK27*AI28)),IF(AD28="Impacto",(W27-(+W27*AI28)),IF(AD28="Probabilidad",AK27,""))),"")</f>
        <v/>
      </c>
      <c r="AL28" s="393"/>
      <c r="AM28" s="393"/>
      <c r="AN28" s="393"/>
      <c r="AO28" s="559"/>
      <c r="AP28" s="559"/>
      <c r="AQ28" s="520"/>
      <c r="AR28" s="559"/>
      <c r="AS28" s="559"/>
      <c r="AT28" s="520"/>
      <c r="AU28" s="520"/>
      <c r="AV28" s="520"/>
      <c r="AW28" s="523"/>
      <c r="AX28" s="514"/>
      <c r="AY28" s="514"/>
      <c r="AZ28" s="514"/>
      <c r="BA28" s="514"/>
      <c r="BB28" s="526"/>
      <c r="BC28" s="514"/>
      <c r="BD28" s="514"/>
      <c r="BE28" s="517"/>
      <c r="BF28" s="517"/>
      <c r="BG28" s="517"/>
      <c r="BH28" s="517"/>
      <c r="BI28" s="517"/>
      <c r="BJ28" s="514"/>
      <c r="BK28" s="514"/>
      <c r="BL28" s="511"/>
    </row>
    <row r="29" spans="1:64" s="134" customFormat="1">
      <c r="A29" s="633"/>
      <c r="B29" s="633"/>
      <c r="C29" s="633"/>
      <c r="D29" s="538"/>
      <c r="E29" s="541"/>
      <c r="F29" s="544"/>
      <c r="G29" s="565"/>
      <c r="H29" s="523"/>
      <c r="I29" s="547"/>
      <c r="J29" s="550"/>
      <c r="K29" s="694"/>
      <c r="L29" s="514"/>
      <c r="M29" s="514"/>
      <c r="N29" s="654"/>
      <c r="O29" s="642"/>
      <c r="P29" s="523"/>
      <c r="Q29" s="535"/>
      <c r="R29" s="523"/>
      <c r="S29" s="535"/>
      <c r="T29" s="523"/>
      <c r="U29" s="535"/>
      <c r="V29" s="556"/>
      <c r="W29" s="535"/>
      <c r="X29" s="535"/>
      <c r="Y29" s="520"/>
      <c r="Z29" s="335">
        <v>3</v>
      </c>
      <c r="AA29" s="392"/>
      <c r="AB29" s="391"/>
      <c r="AC29" s="392"/>
      <c r="AD29" s="149" t="str">
        <f t="shared" si="0"/>
        <v/>
      </c>
      <c r="AE29" s="391"/>
      <c r="AF29" s="154" t="str">
        <f t="shared" si="1"/>
        <v/>
      </c>
      <c r="AG29" s="391"/>
      <c r="AH29" s="156" t="str">
        <f t="shared" si="2"/>
        <v/>
      </c>
      <c r="AI29" s="160" t="str">
        <f t="shared" si="3"/>
        <v/>
      </c>
      <c r="AJ29" s="161" t="str">
        <f>IFERROR(IF(AND(AD28="Probabilidad",AD29="Probabilidad"),(AJ28-(+AJ28*AI29)),IF(AND(AD28="Impacto",AD29="Probabilidad"),(AJ27-(+AJ27*AI29)),IF(AD29="Impacto",AJ28,""))),"")</f>
        <v/>
      </c>
      <c r="AK29" s="161" t="str">
        <f>IFERROR(IF(AND(AD28="Impacto",AD29="Impacto"),(AK28-(+AK28*AI29)),IF(AND(AD28="Probabilidad",AD29="Impacto"),(AK27-(+AK27*AI29)),IF(AD29="Probabilidad",AK28,""))),"")</f>
        <v/>
      </c>
      <c r="AL29" s="393"/>
      <c r="AM29" s="393"/>
      <c r="AN29" s="393"/>
      <c r="AO29" s="559"/>
      <c r="AP29" s="559"/>
      <c r="AQ29" s="520"/>
      <c r="AR29" s="559"/>
      <c r="AS29" s="559"/>
      <c r="AT29" s="520"/>
      <c r="AU29" s="520"/>
      <c r="AV29" s="520"/>
      <c r="AW29" s="523"/>
      <c r="AX29" s="514"/>
      <c r="AY29" s="514"/>
      <c r="AZ29" s="514"/>
      <c r="BA29" s="514"/>
      <c r="BB29" s="526"/>
      <c r="BC29" s="514"/>
      <c r="BD29" s="514"/>
      <c r="BE29" s="517"/>
      <c r="BF29" s="517"/>
      <c r="BG29" s="517"/>
      <c r="BH29" s="517"/>
      <c r="BI29" s="517"/>
      <c r="BJ29" s="514"/>
      <c r="BK29" s="514"/>
      <c r="BL29" s="511"/>
    </row>
    <row r="30" spans="1:64" s="134" customFormat="1">
      <c r="A30" s="633"/>
      <c r="B30" s="633"/>
      <c r="C30" s="633"/>
      <c r="D30" s="538"/>
      <c r="E30" s="541"/>
      <c r="F30" s="544"/>
      <c r="G30" s="565"/>
      <c r="H30" s="523"/>
      <c r="I30" s="547"/>
      <c r="J30" s="550"/>
      <c r="K30" s="694"/>
      <c r="L30" s="514"/>
      <c r="M30" s="514"/>
      <c r="N30" s="654"/>
      <c r="O30" s="642"/>
      <c r="P30" s="523"/>
      <c r="Q30" s="535"/>
      <c r="R30" s="523"/>
      <c r="S30" s="535"/>
      <c r="T30" s="523"/>
      <c r="U30" s="535"/>
      <c r="V30" s="556"/>
      <c r="W30" s="535"/>
      <c r="X30" s="535"/>
      <c r="Y30" s="520"/>
      <c r="Z30" s="335">
        <v>4</v>
      </c>
      <c r="AA30" s="136"/>
      <c r="AB30" s="137"/>
      <c r="AC30" s="136"/>
      <c r="AD30" s="149" t="str">
        <f t="shared" si="0"/>
        <v/>
      </c>
      <c r="AE30" s="137"/>
      <c r="AF30" s="154" t="str">
        <f t="shared" si="1"/>
        <v/>
      </c>
      <c r="AG30" s="137"/>
      <c r="AH30" s="156" t="str">
        <f t="shared" si="2"/>
        <v/>
      </c>
      <c r="AI30" s="160" t="str">
        <f t="shared" si="3"/>
        <v/>
      </c>
      <c r="AJ30" s="161" t="str">
        <f>IFERROR(IF(AND(AD29="Probabilidad",AD30="Probabilidad"),(AJ29-(+AJ29*AI30)),IF(AND(AD29="Impacto",AD30="Probabilidad"),(AJ28-(+AJ28*AI30)),IF(AD30="Impacto",AJ29,""))),"")</f>
        <v/>
      </c>
      <c r="AK30" s="161" t="str">
        <f>IFERROR(IF(AND(AD29="Impacto",AD30="Impacto"),(AK29-(+AK29*AI30)),IF(AND(AD29="Probabilidad",AD30="Impacto"),(AK28-(+AK28*AI30)),IF(AD30="Probabilidad",AK29,""))),"")</f>
        <v/>
      </c>
      <c r="AL30" s="138"/>
      <c r="AM30" s="138"/>
      <c r="AN30" s="138"/>
      <c r="AO30" s="559"/>
      <c r="AP30" s="559"/>
      <c r="AQ30" s="520"/>
      <c r="AR30" s="559"/>
      <c r="AS30" s="559"/>
      <c r="AT30" s="520"/>
      <c r="AU30" s="520"/>
      <c r="AV30" s="520"/>
      <c r="AW30" s="523"/>
      <c r="AX30" s="514"/>
      <c r="AY30" s="514"/>
      <c r="AZ30" s="514"/>
      <c r="BA30" s="514"/>
      <c r="BB30" s="526"/>
      <c r="BC30" s="514"/>
      <c r="BD30" s="514"/>
      <c r="BE30" s="517"/>
      <c r="BF30" s="517"/>
      <c r="BG30" s="517"/>
      <c r="BH30" s="517"/>
      <c r="BI30" s="517"/>
      <c r="BJ30" s="514"/>
      <c r="BK30" s="514"/>
      <c r="BL30" s="511"/>
    </row>
    <row r="31" spans="1:64" s="134" customFormat="1">
      <c r="A31" s="633"/>
      <c r="B31" s="633"/>
      <c r="C31" s="633"/>
      <c r="D31" s="538"/>
      <c r="E31" s="541"/>
      <c r="F31" s="544"/>
      <c r="G31" s="565"/>
      <c r="H31" s="523"/>
      <c r="I31" s="547"/>
      <c r="J31" s="550"/>
      <c r="K31" s="694"/>
      <c r="L31" s="514"/>
      <c r="M31" s="514"/>
      <c r="N31" s="654"/>
      <c r="O31" s="642"/>
      <c r="P31" s="523"/>
      <c r="Q31" s="535"/>
      <c r="R31" s="523"/>
      <c r="S31" s="535"/>
      <c r="T31" s="523"/>
      <c r="U31" s="535"/>
      <c r="V31" s="556"/>
      <c r="W31" s="535"/>
      <c r="X31" s="535"/>
      <c r="Y31" s="520"/>
      <c r="Z31" s="335">
        <v>5</v>
      </c>
      <c r="AA31" s="136"/>
      <c r="AB31" s="137"/>
      <c r="AC31" s="136"/>
      <c r="AD31" s="149" t="str">
        <f t="shared" si="0"/>
        <v/>
      </c>
      <c r="AE31" s="137"/>
      <c r="AF31" s="154" t="str">
        <f t="shared" si="1"/>
        <v/>
      </c>
      <c r="AG31" s="137"/>
      <c r="AH31" s="156" t="str">
        <f t="shared" si="2"/>
        <v/>
      </c>
      <c r="AI31" s="160" t="str">
        <f t="shared" si="3"/>
        <v/>
      </c>
      <c r="AJ31" s="161" t="str">
        <f>IFERROR(IF(AND(AD30="Probabilidad",AD31="Probabilidad"),(AJ30-(+AJ30*AI31)),IF(AND(AD30="Impacto",AD31="Probabilidad"),(AJ29-(+AJ29*AI31)),IF(AD31="Impacto",AJ30,""))),"")</f>
        <v/>
      </c>
      <c r="AK31" s="161" t="str">
        <f>IFERROR(IF(AND(AD30="Impacto",AD31="Impacto"),(AK30-(+AK30*AI31)),IF(AND(AD30="Probabilidad",AD31="Impacto"),(AK29-(+AK29*AI31)),IF(AD31="Probabilidad",AK30,""))),"")</f>
        <v/>
      </c>
      <c r="AL31" s="138"/>
      <c r="AM31" s="138"/>
      <c r="AN31" s="138"/>
      <c r="AO31" s="559"/>
      <c r="AP31" s="559"/>
      <c r="AQ31" s="520"/>
      <c r="AR31" s="559"/>
      <c r="AS31" s="559"/>
      <c r="AT31" s="520"/>
      <c r="AU31" s="520"/>
      <c r="AV31" s="520"/>
      <c r="AW31" s="523"/>
      <c r="AX31" s="514"/>
      <c r="AY31" s="514"/>
      <c r="AZ31" s="514"/>
      <c r="BA31" s="514"/>
      <c r="BB31" s="526"/>
      <c r="BC31" s="514"/>
      <c r="BD31" s="514"/>
      <c r="BE31" s="517"/>
      <c r="BF31" s="517"/>
      <c r="BG31" s="517"/>
      <c r="BH31" s="517"/>
      <c r="BI31" s="517"/>
      <c r="BJ31" s="514"/>
      <c r="BK31" s="514"/>
      <c r="BL31" s="511"/>
    </row>
    <row r="32" spans="1:64" s="134" customFormat="1" ht="15.75" thickBot="1">
      <c r="A32" s="633"/>
      <c r="B32" s="633"/>
      <c r="C32" s="633"/>
      <c r="D32" s="539"/>
      <c r="E32" s="542"/>
      <c r="F32" s="545"/>
      <c r="G32" s="566"/>
      <c r="H32" s="524"/>
      <c r="I32" s="548"/>
      <c r="J32" s="551"/>
      <c r="K32" s="695"/>
      <c r="L32" s="515"/>
      <c r="M32" s="515"/>
      <c r="N32" s="655"/>
      <c r="O32" s="701"/>
      <c r="P32" s="524"/>
      <c r="Q32" s="536"/>
      <c r="R32" s="524"/>
      <c r="S32" s="536"/>
      <c r="T32" s="524"/>
      <c r="U32" s="536"/>
      <c r="V32" s="557"/>
      <c r="W32" s="536"/>
      <c r="X32" s="536"/>
      <c r="Y32" s="521"/>
      <c r="Z32" s="336">
        <v>6</v>
      </c>
      <c r="AA32" s="139"/>
      <c r="AB32" s="141"/>
      <c r="AC32" s="139"/>
      <c r="AD32" s="151" t="str">
        <f t="shared" si="0"/>
        <v/>
      </c>
      <c r="AE32" s="141"/>
      <c r="AF32" s="155" t="str">
        <f t="shared" si="1"/>
        <v/>
      </c>
      <c r="AG32" s="141"/>
      <c r="AH32" s="157" t="str">
        <f t="shared" si="2"/>
        <v/>
      </c>
      <c r="AI32" s="162" t="str">
        <f t="shared" si="3"/>
        <v/>
      </c>
      <c r="AJ32" s="161" t="str">
        <f>IFERROR(IF(AND(AD31="Probabilidad",AD32="Probabilidad"),(AJ31-(+AJ31*AI32)),IF(AND(AD31="Impacto",AD32="Probabilidad"),(AJ30-(+AJ30*AI32)),IF(AD32="Impacto",AJ31,""))),"")</f>
        <v/>
      </c>
      <c r="AK32" s="161" t="str">
        <f>IFERROR(IF(AND(AD31="Impacto",AD32="Impacto"),(AK31-(+AK31*AI32)),IF(AND(AD31="Probabilidad",AD32="Impacto"),(AK30-(+AK30*AI32)),IF(AD32="Probabilidad",AK31,""))),"")</f>
        <v/>
      </c>
      <c r="AL32" s="142"/>
      <c r="AM32" s="142"/>
      <c r="AN32" s="142"/>
      <c r="AO32" s="560"/>
      <c r="AP32" s="560"/>
      <c r="AQ32" s="521"/>
      <c r="AR32" s="560"/>
      <c r="AS32" s="560"/>
      <c r="AT32" s="521"/>
      <c r="AU32" s="521"/>
      <c r="AV32" s="521"/>
      <c r="AW32" s="524"/>
      <c r="AX32" s="515"/>
      <c r="AY32" s="515"/>
      <c r="AZ32" s="515"/>
      <c r="BA32" s="515"/>
      <c r="BB32" s="527"/>
      <c r="BC32" s="515"/>
      <c r="BD32" s="515"/>
      <c r="BE32" s="518"/>
      <c r="BF32" s="518"/>
      <c r="BG32" s="518"/>
      <c r="BH32" s="518"/>
      <c r="BI32" s="518"/>
      <c r="BJ32" s="515"/>
      <c r="BK32" s="515"/>
      <c r="BL32" s="512"/>
    </row>
    <row r="33" spans="1:64" s="134" customFormat="1">
      <c r="A33" s="633"/>
      <c r="B33" s="633"/>
      <c r="C33" s="633"/>
      <c r="D33" s="537"/>
      <c r="E33" s="540"/>
      <c r="F33" s="686"/>
      <c r="G33" s="513"/>
      <c r="H33" s="522"/>
      <c r="I33" s="546" t="str">
        <f>IF(D33="","",IF(D33="RG",'Identificación RG'!B90,IF(H33="","",(CONCATENATE(H33," ",$K$2," ",G33," ",$K$3," ",M33," ",$K$4," ",L33)))))</f>
        <v/>
      </c>
      <c r="J33" s="549"/>
      <c r="K33" s="552" t="str">
        <f>CONCATENATE(" *",'Identificación RG'!C85," *",'Identificación RG'!E85," *",'Identificación RG'!G85)</f>
        <v xml:space="preserve"> * * *</v>
      </c>
      <c r="L33" s="513"/>
      <c r="M33" s="513"/>
      <c r="N33" s="638"/>
      <c r="O33" s="641"/>
      <c r="P33" s="522"/>
      <c r="Q33" s="534" t="str">
        <f>IF(P33="Muy Alta",100%,IF(P33="Alta",80%,IF(P33="Media",60%,IF(P33="Baja",40%,IF(P33="Muy Baja",20%,"")))))</f>
        <v/>
      </c>
      <c r="R33" s="522"/>
      <c r="S33" s="534" t="str">
        <f>IF(R33="Catastrófico",100%,IF(R33="Mayor",80%,IF(R33="Moderado",60%,IF(R33="Menor",40%,IF(R33="Leve",20%,"")))))</f>
        <v/>
      </c>
      <c r="T33" s="522"/>
      <c r="U33" s="534" t="str">
        <f>IF(T33="Catastrófico",100%,IF(T33="Mayor",80%,IF(T33="Moderado",60%,IF(T33="Menor",40%,IF(T33="Leve",20%,"")))))</f>
        <v/>
      </c>
      <c r="V33" s="555" t="str">
        <f>IF(W33=100%,"Catastrófico",IF(W33=80%,"Mayor",IF(W33=60%,"Moderado",IF(W33=40%,"Menor",IF(W33=20%,"Leve","")))))</f>
        <v/>
      </c>
      <c r="W33" s="534" t="str">
        <f>IF(AND(S33="",U33=""),"",MAX(S33,U33))</f>
        <v/>
      </c>
      <c r="X33" s="534" t="str">
        <f>CONCATENATE(P33,V33)</f>
        <v/>
      </c>
      <c r="Y33" s="519" t="str">
        <f>IF(X33="Muy AltaLeve","Alto",IF(X33="Muy AltaMenor","Alto",IF(X33="Muy AltaModerado","Alto",IF(X33="Muy AltaMayor","Alto",IF(X33="Muy AltaCatastrófico","Extremo",IF(X33="AltaLeve","Moderado",IF(X33="AltaMenor","Moderado",IF(X33="AltaModerado","Alto",IF(X33="AltaMayor","Alto",IF(X33="AltaCatastrófico","Extremo",IF(X33="MediaLeve","Moderado",IF(X33="MediaMenor","Moderado",IF(X33="MediaModerado","Moderado",IF(X33="MediaMayor","Alto",IF(X33="MediaCatastrófico","Extremo",IF(X33="BajaLeve","Bajo",IF(X33="BajaMenor","Moderado",IF(X33="BajaModerado","Moderado",IF(X33="BajaMayor","Alto",IF(X33="BajaCatastrófico","Extremo",IF(X33="Muy BajaLeve","Bajo",IF(X33="Muy BajaMenor","Bajo",IF(X33="Muy BajaModerado","Moderado",IF(X33="Muy BajaMayor","Alto",IF(X33="Muy BajaCatastrófico","Extremo","")))))))))))))))))))))))))</f>
        <v/>
      </c>
      <c r="Z33" s="334">
        <v>1</v>
      </c>
      <c r="AA33" s="131"/>
      <c r="AB33" s="132"/>
      <c r="AC33" s="131"/>
      <c r="AD33" s="152" t="str">
        <f t="shared" si="0"/>
        <v/>
      </c>
      <c r="AE33" s="132"/>
      <c r="AF33" s="153" t="str">
        <f t="shared" si="1"/>
        <v/>
      </c>
      <c r="AG33" s="132"/>
      <c r="AH33" s="153" t="str">
        <f t="shared" si="2"/>
        <v/>
      </c>
      <c r="AI33" s="158" t="str">
        <f t="shared" si="3"/>
        <v/>
      </c>
      <c r="AJ33" s="159" t="str">
        <f>IFERROR(IF(AD33="Probabilidad",(Q33-(+Q33*AI33)),IF(AD33="Impacto",Q33,"")),"")</f>
        <v/>
      </c>
      <c r="AK33" s="159" t="str">
        <f>IFERROR(IF(AD33="Impacto",(W33-(+W33*AI33)),IF(AD33="Probabilidad",W33,"")),"")</f>
        <v/>
      </c>
      <c r="AL33" s="133"/>
      <c r="AM33" s="133"/>
      <c r="AN33" s="133"/>
      <c r="AO33" s="558" t="str">
        <f>Q33</f>
        <v/>
      </c>
      <c r="AP33" s="558" t="str">
        <f>IF(AJ33="","",MIN(AJ33:AJ38))</f>
        <v/>
      </c>
      <c r="AQ33" s="519" t="str">
        <f>IFERROR(IF(AP33="","",IF(AP33&lt;=0.2,"Muy Baja",IF(AP33&lt;=0.4,"Baja",IF(AP33&lt;=0.6,"Media",IF(AP33&lt;=0.8,"Alta","Muy Alta"))))),"")</f>
        <v/>
      </c>
      <c r="AR33" s="558" t="str">
        <f>W33</f>
        <v/>
      </c>
      <c r="AS33" s="558" t="str">
        <f>IF(AK33="","",MIN(AK33:AK38))</f>
        <v/>
      </c>
      <c r="AT33" s="519" t="str">
        <f>IFERROR(IF(AS33="","",IF(AS33&lt;=0.2,"Leve",IF(AS33&lt;=0.4,"Menor",IF(AS33&lt;=0.6,"Moderado",IF(AS33&lt;=0.8,"Mayor","Catastrófico"))))),"")</f>
        <v/>
      </c>
      <c r="AU33" s="519" t="str">
        <f>Y33</f>
        <v/>
      </c>
      <c r="AV33" s="519" t="str">
        <f>IFERROR(IF(OR(AND(AQ33="Muy Baja",AT33="Leve"),AND(AQ33="Muy Baja",AT33="Menor"),AND(AQ33="Baja",AT33="Leve")),"Bajo",IF(OR(AND(AQ33="Muy baja",AT33="Moderado"),AND(AQ33="Baja",AT33="Menor"),AND(AQ33="Baja",AT33="Moderado"),AND(AQ33="Media",AT33="Leve"),AND(AQ33="Media",AT33="Menor"),AND(AQ33="Media",AT33="Moderado"),AND(AQ33="Alta",AT33="Leve"),AND(AQ33="Alta",AT33="Menor")),"Moderado",IF(OR(AND(AQ33="Muy Baja",AT33="Mayor"),AND(AQ33="Baja",AT33="Mayor"),AND(AQ33="Media",AT33="Mayor"),AND(AQ33="Alta",AT33="Moderado"),AND(AQ33="Alta",AT33="Mayor"),AND(AQ33="Muy Alta",AT33="Leve"),AND(AQ33="Muy Alta",AT33="Menor"),AND(AQ33="Muy Alta",AT33="Moderado"),AND(AQ33="Muy Alta",AT33="Mayor")),"Alto",IF(OR(AND(AQ33="Muy Baja",AT33="Catastrófico"),AND(AQ33="Baja",AT33="Catastrófico"),AND(AQ33="Media",AT33="Catastrófico"),AND(AQ33="Alta",AT33="Catastrófico"),AND(AQ33="Muy Alta",AT33="Catastrófico")),"Extremo","")))),"")</f>
        <v/>
      </c>
      <c r="AW33" s="522"/>
      <c r="AX33" s="513"/>
      <c r="AY33" s="513"/>
      <c r="AZ33" s="513"/>
      <c r="BA33" s="513"/>
      <c r="BB33" s="525"/>
      <c r="BC33" s="513"/>
      <c r="BD33" s="513"/>
      <c r="BE33" s="516"/>
      <c r="BF33" s="516"/>
      <c r="BG33" s="516"/>
      <c r="BH33" s="516"/>
      <c r="BI33" s="516"/>
      <c r="BJ33" s="513"/>
      <c r="BK33" s="513"/>
      <c r="BL33" s="510"/>
    </row>
    <row r="34" spans="1:64" s="134" customFormat="1">
      <c r="A34" s="633"/>
      <c r="B34" s="633"/>
      <c r="C34" s="633"/>
      <c r="D34" s="538"/>
      <c r="E34" s="541"/>
      <c r="F34" s="687"/>
      <c r="G34" s="565"/>
      <c r="H34" s="523"/>
      <c r="I34" s="547"/>
      <c r="J34" s="550"/>
      <c r="K34" s="553"/>
      <c r="L34" s="514"/>
      <c r="M34" s="514"/>
      <c r="N34" s="639"/>
      <c r="O34" s="642"/>
      <c r="P34" s="523"/>
      <c r="Q34" s="535"/>
      <c r="R34" s="523"/>
      <c r="S34" s="535"/>
      <c r="T34" s="523"/>
      <c r="U34" s="535"/>
      <c r="V34" s="556"/>
      <c r="W34" s="535"/>
      <c r="X34" s="535"/>
      <c r="Y34" s="520"/>
      <c r="Z34" s="335">
        <v>2</v>
      </c>
      <c r="AA34" s="395"/>
      <c r="AB34" s="391"/>
      <c r="AC34" s="392"/>
      <c r="AD34" s="149" t="str">
        <f t="shared" si="0"/>
        <v/>
      </c>
      <c r="AE34" s="391"/>
      <c r="AF34" s="154" t="str">
        <f t="shared" si="1"/>
        <v/>
      </c>
      <c r="AG34" s="391"/>
      <c r="AH34" s="156" t="str">
        <f t="shared" si="2"/>
        <v/>
      </c>
      <c r="AI34" s="160" t="str">
        <f t="shared" si="3"/>
        <v/>
      </c>
      <c r="AJ34" s="161" t="str">
        <f>IFERROR(IF(AND(AD33="Probabilidad",AD34="Probabilidad"),(AJ33-(+AJ33*AI34)),IF(AD34="Probabilidad",(Q33-(+Q33*AI34)),IF(AD34="Impacto",AJ33,""))),"")</f>
        <v/>
      </c>
      <c r="AK34" s="161" t="str">
        <f>IFERROR(IF(AND(AD33="Impacto",AD34="Impacto"),(AK33-(+AK33*AI34)),IF(AD34="Impacto",(W33-(+W33*AI34)),IF(AD34="Probabilidad",AK33,""))),"")</f>
        <v/>
      </c>
      <c r="AL34" s="393"/>
      <c r="AM34" s="393"/>
      <c r="AN34" s="393"/>
      <c r="AO34" s="559"/>
      <c r="AP34" s="559"/>
      <c r="AQ34" s="520"/>
      <c r="AR34" s="559"/>
      <c r="AS34" s="559"/>
      <c r="AT34" s="520"/>
      <c r="AU34" s="520"/>
      <c r="AV34" s="520"/>
      <c r="AW34" s="523"/>
      <c r="AX34" s="514"/>
      <c r="AY34" s="514"/>
      <c r="AZ34" s="514"/>
      <c r="BA34" s="514"/>
      <c r="BB34" s="526"/>
      <c r="BC34" s="514"/>
      <c r="BD34" s="514"/>
      <c r="BE34" s="517"/>
      <c r="BF34" s="517"/>
      <c r="BG34" s="517"/>
      <c r="BH34" s="517"/>
      <c r="BI34" s="517"/>
      <c r="BJ34" s="514"/>
      <c r="BK34" s="514"/>
      <c r="BL34" s="511"/>
    </row>
    <row r="35" spans="1:64" s="134" customFormat="1">
      <c r="A35" s="633"/>
      <c r="B35" s="633"/>
      <c r="C35" s="633"/>
      <c r="D35" s="538"/>
      <c r="E35" s="541"/>
      <c r="F35" s="687"/>
      <c r="G35" s="565"/>
      <c r="H35" s="523"/>
      <c r="I35" s="547"/>
      <c r="J35" s="550"/>
      <c r="K35" s="553"/>
      <c r="L35" s="514"/>
      <c r="M35" s="514"/>
      <c r="N35" s="639"/>
      <c r="O35" s="642"/>
      <c r="P35" s="523"/>
      <c r="Q35" s="535"/>
      <c r="R35" s="523"/>
      <c r="S35" s="535"/>
      <c r="T35" s="523"/>
      <c r="U35" s="535"/>
      <c r="V35" s="556"/>
      <c r="W35" s="535"/>
      <c r="X35" s="535"/>
      <c r="Y35" s="520"/>
      <c r="Z35" s="335">
        <v>3</v>
      </c>
      <c r="AA35" s="392"/>
      <c r="AB35" s="391"/>
      <c r="AC35" s="392"/>
      <c r="AD35" s="149" t="str">
        <f t="shared" si="0"/>
        <v/>
      </c>
      <c r="AE35" s="391"/>
      <c r="AF35" s="154" t="str">
        <f t="shared" si="1"/>
        <v/>
      </c>
      <c r="AG35" s="391"/>
      <c r="AH35" s="156" t="str">
        <f t="shared" si="2"/>
        <v/>
      </c>
      <c r="AI35" s="160" t="str">
        <f t="shared" si="3"/>
        <v/>
      </c>
      <c r="AJ35" s="161" t="str">
        <f>IFERROR(IF(AND(AD34="Probabilidad",AD35="Probabilidad"),(AJ34-(+AJ34*AI35)),IF(AND(AD34="Impacto",AD35="Probabilidad"),(AJ33-(+AJ33*AI35)),IF(AD35="Impacto",AJ34,""))),"")</f>
        <v/>
      </c>
      <c r="AK35" s="161" t="str">
        <f>IFERROR(IF(AND(AD34="Impacto",AD35="Impacto"),(AK34-(+AK34*AI35)),IF(AND(AD34="Probabilidad",AD35="Impacto"),(AK33-(+AK33*AI35)),IF(AD35="Probabilidad",AK34,""))),"")</f>
        <v/>
      </c>
      <c r="AL35" s="393"/>
      <c r="AM35" s="393"/>
      <c r="AN35" s="393"/>
      <c r="AO35" s="559"/>
      <c r="AP35" s="559"/>
      <c r="AQ35" s="520"/>
      <c r="AR35" s="559"/>
      <c r="AS35" s="559"/>
      <c r="AT35" s="520"/>
      <c r="AU35" s="520"/>
      <c r="AV35" s="520"/>
      <c r="AW35" s="523"/>
      <c r="AX35" s="514"/>
      <c r="AY35" s="514"/>
      <c r="AZ35" s="514"/>
      <c r="BA35" s="514"/>
      <c r="BB35" s="526"/>
      <c r="BC35" s="514"/>
      <c r="BD35" s="514"/>
      <c r="BE35" s="517"/>
      <c r="BF35" s="517"/>
      <c r="BG35" s="517"/>
      <c r="BH35" s="517"/>
      <c r="BI35" s="517"/>
      <c r="BJ35" s="514"/>
      <c r="BK35" s="514"/>
      <c r="BL35" s="511"/>
    </row>
    <row r="36" spans="1:64" s="134" customFormat="1">
      <c r="A36" s="633"/>
      <c r="B36" s="633"/>
      <c r="C36" s="633"/>
      <c r="D36" s="538"/>
      <c r="E36" s="541"/>
      <c r="F36" s="687"/>
      <c r="G36" s="565"/>
      <c r="H36" s="523"/>
      <c r="I36" s="547"/>
      <c r="J36" s="550"/>
      <c r="K36" s="553"/>
      <c r="L36" s="514"/>
      <c r="M36" s="514"/>
      <c r="N36" s="639"/>
      <c r="O36" s="642"/>
      <c r="P36" s="523"/>
      <c r="Q36" s="535"/>
      <c r="R36" s="523"/>
      <c r="S36" s="535"/>
      <c r="T36" s="523"/>
      <c r="U36" s="535"/>
      <c r="V36" s="556"/>
      <c r="W36" s="535"/>
      <c r="X36" s="535"/>
      <c r="Y36" s="520"/>
      <c r="Z36" s="335">
        <v>4</v>
      </c>
      <c r="AA36" s="136"/>
      <c r="AB36" s="137"/>
      <c r="AC36" s="136"/>
      <c r="AD36" s="149" t="str">
        <f t="shared" si="0"/>
        <v/>
      </c>
      <c r="AE36" s="137"/>
      <c r="AF36" s="154" t="str">
        <f t="shared" si="1"/>
        <v/>
      </c>
      <c r="AG36" s="137"/>
      <c r="AH36" s="156" t="str">
        <f t="shared" si="2"/>
        <v/>
      </c>
      <c r="AI36" s="160" t="str">
        <f t="shared" si="3"/>
        <v/>
      </c>
      <c r="AJ36" s="161" t="str">
        <f>IFERROR(IF(AND(AD35="Probabilidad",AD36="Probabilidad"),(AJ35-(+AJ35*AI36)),IF(AND(AD35="Impacto",AD36="Probabilidad"),(AJ34-(+AJ34*AI36)),IF(AD36="Impacto",AJ35,""))),"")</f>
        <v/>
      </c>
      <c r="AK36" s="161" t="str">
        <f>IFERROR(IF(AND(AD35="Impacto",AD36="Impacto"),(AK35-(+AK35*AI36)),IF(AND(AD35="Probabilidad",AD36="Impacto"),(AK34-(+AK34*AI36)),IF(AD36="Probabilidad",AK35,""))),"")</f>
        <v/>
      </c>
      <c r="AL36" s="138"/>
      <c r="AM36" s="138"/>
      <c r="AN36" s="138"/>
      <c r="AO36" s="559"/>
      <c r="AP36" s="559"/>
      <c r="AQ36" s="520"/>
      <c r="AR36" s="559"/>
      <c r="AS36" s="559"/>
      <c r="AT36" s="520"/>
      <c r="AU36" s="520"/>
      <c r="AV36" s="520"/>
      <c r="AW36" s="523"/>
      <c r="AX36" s="514"/>
      <c r="AY36" s="514"/>
      <c r="AZ36" s="514"/>
      <c r="BA36" s="514"/>
      <c r="BB36" s="526"/>
      <c r="BC36" s="514"/>
      <c r="BD36" s="514"/>
      <c r="BE36" s="517"/>
      <c r="BF36" s="517"/>
      <c r="BG36" s="517"/>
      <c r="BH36" s="517"/>
      <c r="BI36" s="517"/>
      <c r="BJ36" s="514"/>
      <c r="BK36" s="514"/>
      <c r="BL36" s="511"/>
    </row>
    <row r="37" spans="1:64" s="134" customFormat="1">
      <c r="A37" s="633"/>
      <c r="B37" s="633"/>
      <c r="C37" s="633"/>
      <c r="D37" s="538"/>
      <c r="E37" s="541"/>
      <c r="F37" s="687"/>
      <c r="G37" s="565"/>
      <c r="H37" s="523"/>
      <c r="I37" s="547"/>
      <c r="J37" s="550"/>
      <c r="K37" s="553"/>
      <c r="L37" s="514"/>
      <c r="M37" s="514"/>
      <c r="N37" s="639"/>
      <c r="O37" s="642"/>
      <c r="P37" s="523"/>
      <c r="Q37" s="535"/>
      <c r="R37" s="523"/>
      <c r="S37" s="535"/>
      <c r="T37" s="523"/>
      <c r="U37" s="535"/>
      <c r="V37" s="556"/>
      <c r="W37" s="535"/>
      <c r="X37" s="535"/>
      <c r="Y37" s="520"/>
      <c r="Z37" s="335">
        <v>5</v>
      </c>
      <c r="AA37" s="136"/>
      <c r="AB37" s="137"/>
      <c r="AC37" s="136"/>
      <c r="AD37" s="149" t="str">
        <f t="shared" si="0"/>
        <v/>
      </c>
      <c r="AE37" s="137"/>
      <c r="AF37" s="154" t="str">
        <f t="shared" si="1"/>
        <v/>
      </c>
      <c r="AG37" s="137"/>
      <c r="AH37" s="156" t="str">
        <f t="shared" si="2"/>
        <v/>
      </c>
      <c r="AI37" s="160" t="str">
        <f t="shared" si="3"/>
        <v/>
      </c>
      <c r="AJ37" s="161" t="str">
        <f>IFERROR(IF(AND(AD36="Probabilidad",AD37="Probabilidad"),(AJ36-(+AJ36*AI37)),IF(AND(AD36="Impacto",AD37="Probabilidad"),(AJ35-(+AJ35*AI37)),IF(AD37="Impacto",AJ36,""))),"")</f>
        <v/>
      </c>
      <c r="AK37" s="161" t="str">
        <f>IFERROR(IF(AND(AD36="Impacto",AD37="Impacto"),(AK36-(+AK36*AI37)),IF(AND(AD36="Probabilidad",AD37="Impacto"),(AK35-(+AK35*AI37)),IF(AD37="Probabilidad",AK36,""))),"")</f>
        <v/>
      </c>
      <c r="AL37" s="138"/>
      <c r="AM37" s="138"/>
      <c r="AN37" s="138"/>
      <c r="AO37" s="559"/>
      <c r="AP37" s="559"/>
      <c r="AQ37" s="520"/>
      <c r="AR37" s="559"/>
      <c r="AS37" s="559"/>
      <c r="AT37" s="520"/>
      <c r="AU37" s="520"/>
      <c r="AV37" s="520"/>
      <c r="AW37" s="523"/>
      <c r="AX37" s="514"/>
      <c r="AY37" s="514"/>
      <c r="AZ37" s="514"/>
      <c r="BA37" s="514"/>
      <c r="BB37" s="526"/>
      <c r="BC37" s="514"/>
      <c r="BD37" s="514"/>
      <c r="BE37" s="517"/>
      <c r="BF37" s="517"/>
      <c r="BG37" s="517"/>
      <c r="BH37" s="517"/>
      <c r="BI37" s="517"/>
      <c r="BJ37" s="514"/>
      <c r="BK37" s="514"/>
      <c r="BL37" s="511"/>
    </row>
    <row r="38" spans="1:64" s="134" customFormat="1" ht="15.75" thickBot="1">
      <c r="A38" s="633"/>
      <c r="B38" s="633"/>
      <c r="C38" s="633"/>
      <c r="D38" s="636"/>
      <c r="E38" s="541"/>
      <c r="F38" s="687"/>
      <c r="G38" s="564"/>
      <c r="H38" s="561"/>
      <c r="I38" s="637"/>
      <c r="J38" s="550"/>
      <c r="K38" s="553"/>
      <c r="L38" s="564"/>
      <c r="M38" s="564"/>
      <c r="N38" s="640"/>
      <c r="O38" s="643"/>
      <c r="P38" s="561"/>
      <c r="Q38" s="562"/>
      <c r="R38" s="561"/>
      <c r="S38" s="562"/>
      <c r="T38" s="561"/>
      <c r="U38" s="562"/>
      <c r="V38" s="563"/>
      <c r="W38" s="562"/>
      <c r="X38" s="562"/>
      <c r="Y38" s="569"/>
      <c r="Z38" s="397">
        <v>6</v>
      </c>
      <c r="AA38" s="390"/>
      <c r="AB38" s="398"/>
      <c r="AC38" s="390"/>
      <c r="AD38" s="399" t="str">
        <f t="shared" si="0"/>
        <v/>
      </c>
      <c r="AE38" s="398"/>
      <c r="AF38" s="400" t="str">
        <f t="shared" si="1"/>
        <v/>
      </c>
      <c r="AG38" s="398"/>
      <c r="AH38" s="400" t="str">
        <f t="shared" si="2"/>
        <v/>
      </c>
      <c r="AI38" s="401" t="str">
        <f t="shared" si="3"/>
        <v/>
      </c>
      <c r="AJ38" s="402" t="str">
        <f>IFERROR(IF(AND(AD37="Probabilidad",AD38="Probabilidad"),(AJ37-(+AJ37*AI38)),IF(AND(AD37="Impacto",AD38="Probabilidad"),(AJ36-(+AJ36*AI38)),IF(AD38="Impacto",AJ37,""))),"")</f>
        <v/>
      </c>
      <c r="AK38" s="402" t="str">
        <f>IFERROR(IF(AND(AD37="Impacto",AD38="Impacto"),(AK37-(+AK37*AI38)),IF(AND(AD37="Probabilidad",AD38="Impacto"),(AK36-(+AK36*AI38)),IF(AD38="Probabilidad",AK37,""))),"")</f>
        <v/>
      </c>
      <c r="AL38" s="403"/>
      <c r="AM38" s="403"/>
      <c r="AN38" s="403"/>
      <c r="AO38" s="660"/>
      <c r="AP38" s="660"/>
      <c r="AQ38" s="569"/>
      <c r="AR38" s="660"/>
      <c r="AS38" s="660"/>
      <c r="AT38" s="569"/>
      <c r="AU38" s="569"/>
      <c r="AV38" s="569"/>
      <c r="AW38" s="561"/>
      <c r="AX38" s="564"/>
      <c r="AY38" s="564"/>
      <c r="AZ38" s="564"/>
      <c r="BA38" s="564"/>
      <c r="BB38" s="659"/>
      <c r="BC38" s="564"/>
      <c r="BD38" s="564"/>
      <c r="BE38" s="588"/>
      <c r="BF38" s="588"/>
      <c r="BG38" s="588"/>
      <c r="BH38" s="588"/>
      <c r="BI38" s="588"/>
      <c r="BJ38" s="564"/>
      <c r="BK38" s="564"/>
      <c r="BL38" s="580"/>
    </row>
    <row r="39" spans="1:64" s="134" customFormat="1">
      <c r="A39" s="633"/>
      <c r="B39" s="633"/>
      <c r="C39" s="633"/>
      <c r="D39" s="649"/>
      <c r="E39" s="540"/>
      <c r="F39" s="543"/>
      <c r="G39" s="513"/>
      <c r="H39" s="522"/>
      <c r="I39" s="673" t="str">
        <f>IF(D39="","",IF(D39="RG",'Identificación RG'!B107,IF(H39="","",(CONCATENATE(H39," ",$K$2," ",G39," ",$K$3," ",M39," ",$K$4," ",L39)))))</f>
        <v/>
      </c>
      <c r="J39" s="696"/>
      <c r="K39" s="552" t="str">
        <f>CONCATENATE(" *",'Identificación RG'!C102," *",'Identificación RG'!E102," *",'Identificación RG'!G102)</f>
        <v xml:space="preserve"> * * *</v>
      </c>
      <c r="L39" s="513"/>
      <c r="M39" s="513"/>
      <c r="N39" s="528"/>
      <c r="O39" s="531"/>
      <c r="P39" s="522"/>
      <c r="Q39" s="534" t="str">
        <f>IF(P39="Muy Alta",100%,IF(P39="Alta",80%,IF(P39="Media",60%,IF(P39="Baja",40%,IF(P39="Muy Baja",20%,"")))))</f>
        <v/>
      </c>
      <c r="R39" s="522"/>
      <c r="S39" s="534" t="str">
        <f>IF(R39="Catastrófico",100%,IF(R39="Mayor",80%,IF(R39="Moderado",60%,IF(R39="Menor",40%,IF(R39="Leve",20%,"")))))</f>
        <v/>
      </c>
      <c r="T39" s="522"/>
      <c r="U39" s="534" t="str">
        <f>IF(T39="Catastrófico",100%,IF(T39="Mayor",80%,IF(T39="Moderado",60%,IF(T39="Menor",40%,IF(T39="Leve",20%,"")))))</f>
        <v/>
      </c>
      <c r="V39" s="555" t="str">
        <f>IF(W39=100%,"Catastrófico",IF(W39=80%,"Mayor",IF(W39=60%,"Moderado",IF(W39=40%,"Menor",IF(W39=20%,"Leve","")))))</f>
        <v/>
      </c>
      <c r="W39" s="534" t="str">
        <f>IF(AND(S39="",U39=""),"",MAX(S39,U39))</f>
        <v/>
      </c>
      <c r="X39" s="534" t="str">
        <f>CONCATENATE(P39,V39)</f>
        <v/>
      </c>
      <c r="Y39" s="519" t="str">
        <f>IF(X39="Muy AltaLeve","Alto",IF(X39="Muy AltaMenor","Alto",IF(X39="Muy AltaModerado","Alto",IF(X39="Muy AltaMayor","Alto",IF(X39="Muy AltaCatastrófico","Extremo",IF(X39="AltaLeve","Moderado",IF(X39="AltaMenor","Moderado",IF(X39="AltaModerado","Alto",IF(X39="AltaMayor","Alto",IF(X39="AltaCatastrófico","Extremo",IF(X39="MediaLeve","Moderado",IF(X39="MediaMenor","Moderado",IF(X39="MediaModerado","Moderado",IF(X39="MediaMayor","Alto",IF(X39="MediaCatastrófico","Extremo",IF(X39="BajaLeve","Bajo",IF(X39="BajaMenor","Moderado",IF(X39="BajaModerado","Moderado",IF(X39="BajaMayor","Alto",IF(X39="BajaCatastrófico","Extremo",IF(X39="Muy BajaLeve","Bajo",IF(X39="Muy BajaMenor","Bajo",IF(X39="Muy BajaModerado","Moderado",IF(X39="Muy BajaMayor","Alto",IF(X39="Muy BajaCatastrófico","Extremo","")))))))))))))))))))))))))</f>
        <v/>
      </c>
      <c r="Z39" s="334">
        <v>1</v>
      </c>
      <c r="AA39" s="378"/>
      <c r="AB39" s="132"/>
      <c r="AC39" s="131"/>
      <c r="AD39" s="148" t="str">
        <f t="shared" si="0"/>
        <v/>
      </c>
      <c r="AE39" s="132"/>
      <c r="AF39" s="153" t="str">
        <f t="shared" si="1"/>
        <v/>
      </c>
      <c r="AG39" s="132"/>
      <c r="AH39" s="153" t="str">
        <f t="shared" si="2"/>
        <v/>
      </c>
      <c r="AI39" s="158" t="str">
        <f t="shared" si="3"/>
        <v/>
      </c>
      <c r="AJ39" s="159" t="str">
        <f>IFERROR(IF(AD39="Probabilidad",(Q39-(+Q39*AI39)),IF(AD39="Impacto",Q39,"")),"")</f>
        <v/>
      </c>
      <c r="AK39" s="159" t="str">
        <f>IFERROR(IF(AD39="Impacto",(W39-(+W39*AI39)),IF(AD39="Probabilidad",W39,"")),"")</f>
        <v/>
      </c>
      <c r="AL39" s="133"/>
      <c r="AM39" s="133"/>
      <c r="AN39" s="133"/>
      <c r="AO39" s="558" t="str">
        <f>Q39</f>
        <v/>
      </c>
      <c r="AP39" s="558" t="str">
        <f>IF(AJ39="","",MIN(AJ39:AJ44))</f>
        <v/>
      </c>
      <c r="AQ39" s="519" t="str">
        <f>IFERROR(IF(AP39="","",IF(AP39&lt;=0.2,"Muy Baja",IF(AP39&lt;=0.4,"Baja",IF(AP39&lt;=0.6,"Media",IF(AP39&lt;=0.8,"Alta","Muy Alta"))))),"")</f>
        <v/>
      </c>
      <c r="AR39" s="558" t="str">
        <f>W39</f>
        <v/>
      </c>
      <c r="AS39" s="558" t="str">
        <f>IF(AK39="","",MIN(AK39:AK44))</f>
        <v/>
      </c>
      <c r="AT39" s="519" t="str">
        <f>IFERROR(IF(AS39="","",IF(AS39&lt;=0.2,"Leve",IF(AS39&lt;=0.4,"Menor",IF(AS39&lt;=0.6,"Moderado",IF(AS39&lt;=0.8,"Mayor","Catastrófico"))))),"")</f>
        <v/>
      </c>
      <c r="AU39" s="519" t="str">
        <f>Y39</f>
        <v/>
      </c>
      <c r="AV39" s="519" t="str">
        <f>IFERROR(IF(OR(AND(AQ39="Muy Baja",AT39="Leve"),AND(AQ39="Muy Baja",AT39="Menor"),AND(AQ39="Baja",AT39="Leve")),"Bajo",IF(OR(AND(AQ39="Muy baja",AT39="Moderado"),AND(AQ39="Baja",AT39="Menor"),AND(AQ39="Baja",AT39="Moderado"),AND(AQ39="Media",AT39="Leve"),AND(AQ39="Media",AT39="Menor"),AND(AQ39="Media",AT39="Moderado"),AND(AQ39="Alta",AT39="Leve"),AND(AQ39="Alta",AT39="Menor")),"Moderado",IF(OR(AND(AQ39="Muy Baja",AT39="Mayor"),AND(AQ39="Baja",AT39="Mayor"),AND(AQ39="Media",AT39="Mayor"),AND(AQ39="Alta",AT39="Moderado"),AND(AQ39="Alta",AT39="Mayor"),AND(AQ39="Muy Alta",AT39="Leve"),AND(AQ39="Muy Alta",AT39="Menor"),AND(AQ39="Muy Alta",AT39="Moderado"),AND(AQ39="Muy Alta",AT39="Mayor")),"Alto",IF(OR(AND(AQ39="Muy Baja",AT39="Catastrófico"),AND(AQ39="Baja",AT39="Catastrófico"),AND(AQ39="Media",AT39="Catastrófico"),AND(AQ39="Alta",AT39="Catastrófico"),AND(AQ39="Muy Alta",AT39="Catastrófico")),"Extremo","")))),"")</f>
        <v/>
      </c>
      <c r="AW39" s="522"/>
      <c r="AX39" s="656"/>
      <c r="AY39" s="656"/>
      <c r="AZ39" s="513"/>
      <c r="BA39" s="513"/>
      <c r="BB39" s="525"/>
      <c r="BC39" s="513"/>
      <c r="BD39" s="513"/>
      <c r="BE39" s="516"/>
      <c r="BF39" s="516"/>
      <c r="BG39" s="516"/>
      <c r="BH39" s="516"/>
      <c r="BI39" s="516"/>
      <c r="BJ39" s="513"/>
      <c r="BK39" s="513"/>
      <c r="BL39" s="510"/>
    </row>
    <row r="40" spans="1:64" s="134" customFormat="1">
      <c r="A40" s="633"/>
      <c r="B40" s="633"/>
      <c r="C40" s="633"/>
      <c r="D40" s="650"/>
      <c r="E40" s="541"/>
      <c r="F40" s="688"/>
      <c r="G40" s="565"/>
      <c r="H40" s="572"/>
      <c r="I40" s="578"/>
      <c r="J40" s="697"/>
      <c r="K40" s="553"/>
      <c r="L40" s="565"/>
      <c r="M40" s="565"/>
      <c r="N40" s="654"/>
      <c r="O40" s="576"/>
      <c r="P40" s="572"/>
      <c r="Q40" s="570"/>
      <c r="R40" s="572"/>
      <c r="S40" s="570"/>
      <c r="T40" s="572"/>
      <c r="U40" s="570"/>
      <c r="V40" s="652"/>
      <c r="W40" s="570"/>
      <c r="X40" s="570"/>
      <c r="Y40" s="567"/>
      <c r="Z40" s="404">
        <v>2</v>
      </c>
      <c r="AA40" s="392"/>
      <c r="AB40" s="391"/>
      <c r="AC40" s="392"/>
      <c r="AD40" s="405" t="str">
        <f t="shared" si="0"/>
        <v/>
      </c>
      <c r="AE40" s="391"/>
      <c r="AF40" s="406" t="str">
        <f t="shared" si="1"/>
        <v/>
      </c>
      <c r="AG40" s="391"/>
      <c r="AH40" s="406" t="str">
        <f t="shared" si="2"/>
        <v/>
      </c>
      <c r="AI40" s="407" t="str">
        <f t="shared" si="3"/>
        <v/>
      </c>
      <c r="AJ40" s="408" t="str">
        <f>IFERROR(IF(AND(AD39="Probabilidad",AD40="Probabilidad"),(AJ39-(+AJ39*AI40)),IF(AD40="Probabilidad",(Q39-(+Q39*AI40)),IF(AD40="Impacto",AJ39,""))),"")</f>
        <v/>
      </c>
      <c r="AK40" s="408" t="str">
        <f>IFERROR(IF(AND(AD39="Impacto",AD40="Impacto"),(AK39-(+AK39*AI40)),IF(AD40="Impacto",(W39-(+W39*AI40)),IF(AD40="Probabilidad",AK39,""))),"")</f>
        <v/>
      </c>
      <c r="AL40" s="393"/>
      <c r="AM40" s="393"/>
      <c r="AN40" s="393"/>
      <c r="AO40" s="578"/>
      <c r="AP40" s="578"/>
      <c r="AQ40" s="567"/>
      <c r="AR40" s="578"/>
      <c r="AS40" s="578"/>
      <c r="AT40" s="567"/>
      <c r="AU40" s="567"/>
      <c r="AV40" s="567"/>
      <c r="AW40" s="572"/>
      <c r="AX40" s="657"/>
      <c r="AY40" s="657"/>
      <c r="AZ40" s="565"/>
      <c r="BA40" s="565"/>
      <c r="BB40" s="647"/>
      <c r="BC40" s="565"/>
      <c r="BD40" s="565"/>
      <c r="BE40" s="645"/>
      <c r="BF40" s="645"/>
      <c r="BG40" s="645"/>
      <c r="BH40" s="645"/>
      <c r="BI40" s="645"/>
      <c r="BJ40" s="565"/>
      <c r="BK40" s="565"/>
      <c r="BL40" s="644"/>
    </row>
    <row r="41" spans="1:64" s="134" customFormat="1">
      <c r="A41" s="633"/>
      <c r="B41" s="633"/>
      <c r="C41" s="633"/>
      <c r="D41" s="650"/>
      <c r="E41" s="541"/>
      <c r="F41" s="688"/>
      <c r="G41" s="565"/>
      <c r="H41" s="572"/>
      <c r="I41" s="578"/>
      <c r="J41" s="697"/>
      <c r="K41" s="553"/>
      <c r="L41" s="565"/>
      <c r="M41" s="565"/>
      <c r="N41" s="654"/>
      <c r="O41" s="576"/>
      <c r="P41" s="572"/>
      <c r="Q41" s="570"/>
      <c r="R41" s="572"/>
      <c r="S41" s="570"/>
      <c r="T41" s="572"/>
      <c r="U41" s="570"/>
      <c r="V41" s="652"/>
      <c r="W41" s="570"/>
      <c r="X41" s="570"/>
      <c r="Y41" s="567"/>
      <c r="Z41" s="404">
        <v>3</v>
      </c>
      <c r="AA41" s="392"/>
      <c r="AB41" s="391"/>
      <c r="AC41" s="392"/>
      <c r="AD41" s="405" t="str">
        <f t="shared" si="0"/>
        <v/>
      </c>
      <c r="AE41" s="391"/>
      <c r="AF41" s="406" t="str">
        <f t="shared" si="1"/>
        <v/>
      </c>
      <c r="AG41" s="391"/>
      <c r="AH41" s="406" t="str">
        <f t="shared" si="2"/>
        <v/>
      </c>
      <c r="AI41" s="407" t="str">
        <f t="shared" si="3"/>
        <v/>
      </c>
      <c r="AJ41" s="408" t="str">
        <f>IFERROR(IF(AND(AD40="Probabilidad",AD41="Probabilidad"),(AJ40-(+AJ40*AI41)),IF(AND(AD40="Impacto",AD41="Probabilidad"),(AJ39-(+AJ39*AI41)),IF(AD41="Impacto",AJ40,""))),"")</f>
        <v/>
      </c>
      <c r="AK41" s="408" t="str">
        <f>IFERROR(IF(AND(AD40="Impacto",AD41="Impacto"),(AK40-(+AK40*AI41)),IF(AND(AD40="Probabilidad",AD41="Impacto"),(AK39-(+AK39*AI41)),IF(AD41="Probabilidad",AK40,""))),"")</f>
        <v/>
      </c>
      <c r="AL41" s="393"/>
      <c r="AM41" s="393"/>
      <c r="AN41" s="393"/>
      <c r="AO41" s="578"/>
      <c r="AP41" s="578"/>
      <c r="AQ41" s="567"/>
      <c r="AR41" s="578"/>
      <c r="AS41" s="578"/>
      <c r="AT41" s="567"/>
      <c r="AU41" s="567"/>
      <c r="AV41" s="567"/>
      <c r="AW41" s="572"/>
      <c r="AX41" s="657"/>
      <c r="AY41" s="657"/>
      <c r="AZ41" s="565"/>
      <c r="BA41" s="565"/>
      <c r="BB41" s="647"/>
      <c r="BC41" s="565"/>
      <c r="BD41" s="565"/>
      <c r="BE41" s="645"/>
      <c r="BF41" s="645"/>
      <c r="BG41" s="645"/>
      <c r="BH41" s="645"/>
      <c r="BI41" s="645"/>
      <c r="BJ41" s="565"/>
      <c r="BK41" s="565"/>
      <c r="BL41" s="644"/>
    </row>
    <row r="42" spans="1:64" s="134" customFormat="1">
      <c r="A42" s="633"/>
      <c r="B42" s="633"/>
      <c r="C42" s="633"/>
      <c r="D42" s="650"/>
      <c r="E42" s="541"/>
      <c r="F42" s="688"/>
      <c r="G42" s="565"/>
      <c r="H42" s="572"/>
      <c r="I42" s="578"/>
      <c r="J42" s="697"/>
      <c r="K42" s="553"/>
      <c r="L42" s="565"/>
      <c r="M42" s="565"/>
      <c r="N42" s="654"/>
      <c r="O42" s="576"/>
      <c r="P42" s="572"/>
      <c r="Q42" s="570"/>
      <c r="R42" s="572"/>
      <c r="S42" s="570"/>
      <c r="T42" s="572"/>
      <c r="U42" s="570"/>
      <c r="V42" s="652"/>
      <c r="W42" s="570"/>
      <c r="X42" s="570"/>
      <c r="Y42" s="567"/>
      <c r="Z42" s="404">
        <v>4</v>
      </c>
      <c r="AA42" s="392"/>
      <c r="AB42" s="391"/>
      <c r="AC42" s="392"/>
      <c r="AD42" s="405" t="str">
        <f t="shared" si="0"/>
        <v/>
      </c>
      <c r="AE42" s="391"/>
      <c r="AF42" s="406" t="str">
        <f t="shared" si="1"/>
        <v/>
      </c>
      <c r="AG42" s="391"/>
      <c r="AH42" s="406" t="str">
        <f t="shared" si="2"/>
        <v/>
      </c>
      <c r="AI42" s="407" t="str">
        <f t="shared" si="3"/>
        <v/>
      </c>
      <c r="AJ42" s="408" t="str">
        <f>IFERROR(IF(AND(AD41="Probabilidad",AD42="Probabilidad"),(AJ41-(+AJ41*AI42)),IF(AND(AD41="Impacto",AD42="Probabilidad"),(AJ40-(+AJ40*AI42)),IF(AD42="Impacto",AJ41,""))),"")</f>
        <v/>
      </c>
      <c r="AK42" s="408" t="str">
        <f>IFERROR(IF(AND(AD41="Impacto",AD42="Impacto"),(AK41-(+AK41*AI42)),IF(AND(AD41="Probabilidad",AD42="Impacto"),(AK40-(+AK40*AI42)),IF(AD42="Probabilidad",AK41,""))),"")</f>
        <v/>
      </c>
      <c r="AL42" s="393"/>
      <c r="AM42" s="393"/>
      <c r="AN42" s="393"/>
      <c r="AO42" s="578"/>
      <c r="AP42" s="578"/>
      <c r="AQ42" s="567"/>
      <c r="AR42" s="578"/>
      <c r="AS42" s="578"/>
      <c r="AT42" s="567"/>
      <c r="AU42" s="567"/>
      <c r="AV42" s="567"/>
      <c r="AW42" s="572"/>
      <c r="AX42" s="657"/>
      <c r="AY42" s="657"/>
      <c r="AZ42" s="565"/>
      <c r="BA42" s="565"/>
      <c r="BB42" s="647"/>
      <c r="BC42" s="565"/>
      <c r="BD42" s="565"/>
      <c r="BE42" s="645"/>
      <c r="BF42" s="645"/>
      <c r="BG42" s="645"/>
      <c r="BH42" s="645"/>
      <c r="BI42" s="645"/>
      <c r="BJ42" s="565"/>
      <c r="BK42" s="565"/>
      <c r="BL42" s="644"/>
    </row>
    <row r="43" spans="1:64" s="134" customFormat="1">
      <c r="A43" s="633"/>
      <c r="B43" s="633"/>
      <c r="C43" s="633"/>
      <c r="D43" s="650"/>
      <c r="E43" s="541"/>
      <c r="F43" s="688"/>
      <c r="G43" s="565"/>
      <c r="H43" s="572"/>
      <c r="I43" s="578"/>
      <c r="J43" s="697"/>
      <c r="K43" s="553"/>
      <c r="L43" s="565"/>
      <c r="M43" s="565"/>
      <c r="N43" s="654"/>
      <c r="O43" s="576"/>
      <c r="P43" s="572"/>
      <c r="Q43" s="570"/>
      <c r="R43" s="572"/>
      <c r="S43" s="570"/>
      <c r="T43" s="572"/>
      <c r="U43" s="570"/>
      <c r="V43" s="652"/>
      <c r="W43" s="570"/>
      <c r="X43" s="570"/>
      <c r="Y43" s="567"/>
      <c r="Z43" s="404">
        <v>5</v>
      </c>
      <c r="AA43" s="392"/>
      <c r="AB43" s="391"/>
      <c r="AC43" s="392"/>
      <c r="AD43" s="405" t="str">
        <f t="shared" si="0"/>
        <v/>
      </c>
      <c r="AE43" s="391"/>
      <c r="AF43" s="406" t="str">
        <f t="shared" si="1"/>
        <v/>
      </c>
      <c r="AG43" s="391"/>
      <c r="AH43" s="406" t="str">
        <f t="shared" si="2"/>
        <v/>
      </c>
      <c r="AI43" s="407" t="str">
        <f t="shared" si="3"/>
        <v/>
      </c>
      <c r="AJ43" s="408" t="str">
        <f>IFERROR(IF(AND(AD42="Probabilidad",AD43="Probabilidad"),(AJ42-(+AJ42*AI43)),IF(AND(AD42="Impacto",AD43="Probabilidad"),(AJ41-(+AJ41*AI43)),IF(AD43="Impacto",AJ42,""))),"")</f>
        <v/>
      </c>
      <c r="AK43" s="408" t="str">
        <f>IFERROR(IF(AND(AD42="Impacto",AD43="Impacto"),(AK42-(+AK42*AI43)),IF(AND(AD42="Probabilidad",AD43="Impacto"),(AK41-(+AK41*AI43)),IF(AD43="Probabilidad",AK42,""))),"")</f>
        <v/>
      </c>
      <c r="AL43" s="393"/>
      <c r="AM43" s="393"/>
      <c r="AN43" s="393"/>
      <c r="AO43" s="578"/>
      <c r="AP43" s="578"/>
      <c r="AQ43" s="567"/>
      <c r="AR43" s="578"/>
      <c r="AS43" s="578"/>
      <c r="AT43" s="567"/>
      <c r="AU43" s="567"/>
      <c r="AV43" s="567"/>
      <c r="AW43" s="572"/>
      <c r="AX43" s="657"/>
      <c r="AY43" s="657"/>
      <c r="AZ43" s="565"/>
      <c r="BA43" s="565"/>
      <c r="BB43" s="647"/>
      <c r="BC43" s="565"/>
      <c r="BD43" s="565"/>
      <c r="BE43" s="645"/>
      <c r="BF43" s="645"/>
      <c r="BG43" s="645"/>
      <c r="BH43" s="645"/>
      <c r="BI43" s="645"/>
      <c r="BJ43" s="565"/>
      <c r="BK43" s="565"/>
      <c r="BL43" s="644"/>
    </row>
    <row r="44" spans="1:64" s="134" customFormat="1" ht="15.75" thickBot="1">
      <c r="A44" s="633"/>
      <c r="B44" s="633"/>
      <c r="C44" s="633"/>
      <c r="D44" s="651"/>
      <c r="E44" s="542"/>
      <c r="F44" s="689"/>
      <c r="G44" s="566"/>
      <c r="H44" s="573"/>
      <c r="I44" s="579"/>
      <c r="J44" s="698"/>
      <c r="K44" s="554"/>
      <c r="L44" s="566"/>
      <c r="M44" s="566"/>
      <c r="N44" s="655"/>
      <c r="O44" s="577"/>
      <c r="P44" s="573"/>
      <c r="Q44" s="571"/>
      <c r="R44" s="573"/>
      <c r="S44" s="571"/>
      <c r="T44" s="573"/>
      <c r="U44" s="571"/>
      <c r="V44" s="653"/>
      <c r="W44" s="571"/>
      <c r="X44" s="571"/>
      <c r="Y44" s="568"/>
      <c r="Z44" s="409">
        <v>6</v>
      </c>
      <c r="AA44" s="394"/>
      <c r="AB44" s="410"/>
      <c r="AC44" s="394"/>
      <c r="AD44" s="411" t="str">
        <f t="shared" si="0"/>
        <v/>
      </c>
      <c r="AE44" s="410"/>
      <c r="AF44" s="412" t="str">
        <f t="shared" si="1"/>
        <v/>
      </c>
      <c r="AG44" s="410"/>
      <c r="AH44" s="412" t="str">
        <f t="shared" si="2"/>
        <v/>
      </c>
      <c r="AI44" s="413" t="str">
        <f t="shared" si="3"/>
        <v/>
      </c>
      <c r="AJ44" s="414" t="str">
        <f>IFERROR(IF(AND(AD43="Probabilidad",AD44="Probabilidad"),(AJ43-(+AJ43*AI44)),IF(AND(AD43="Impacto",AD44="Probabilidad"),(AJ42-(+AJ42*AI44)),IF(AD44="Impacto",AJ43,""))),"")</f>
        <v/>
      </c>
      <c r="AK44" s="414" t="str">
        <f>IFERROR(IF(AND(AD43="Impacto",AD44="Impacto"),(AK43-(+AK43*AI44)),IF(AND(AD43="Probabilidad",AD44="Impacto"),(AK42-(+AK42*AI44)),IF(AD44="Probabilidad",AK43,""))),"")</f>
        <v/>
      </c>
      <c r="AL44" s="415"/>
      <c r="AM44" s="415"/>
      <c r="AN44" s="415"/>
      <c r="AO44" s="579"/>
      <c r="AP44" s="579"/>
      <c r="AQ44" s="568"/>
      <c r="AR44" s="579"/>
      <c r="AS44" s="579"/>
      <c r="AT44" s="568"/>
      <c r="AU44" s="568"/>
      <c r="AV44" s="568"/>
      <c r="AW44" s="573"/>
      <c r="AX44" s="658"/>
      <c r="AY44" s="658"/>
      <c r="AZ44" s="566"/>
      <c r="BA44" s="566"/>
      <c r="BB44" s="648"/>
      <c r="BC44" s="566"/>
      <c r="BD44" s="566"/>
      <c r="BE44" s="646"/>
      <c r="BF44" s="646"/>
      <c r="BG44" s="646"/>
      <c r="BH44" s="646"/>
      <c r="BI44" s="646"/>
      <c r="BJ44" s="566"/>
      <c r="BK44" s="566"/>
      <c r="BL44" s="512"/>
    </row>
    <row r="45" spans="1:64" s="134" customFormat="1">
      <c r="A45" s="633"/>
      <c r="B45" s="633"/>
      <c r="C45" s="633"/>
      <c r="D45" s="537"/>
      <c r="E45" s="540"/>
      <c r="F45" s="543"/>
      <c r="G45" s="513"/>
      <c r="H45" s="522"/>
      <c r="I45" s="546" t="str">
        <f>IF(D45="","",IF(D45="RG",'Identificación RG'!B124,IF(H45="","",(CONCATENATE(H45," ",$K$2," ",G45," ",$K$3," ",M45," ",$K$4," ",L45)))))</f>
        <v/>
      </c>
      <c r="J45" s="549"/>
      <c r="K45" s="552" t="str">
        <f>CONCATENATE(" *",'Identificación RG'!C119," *",'Identificación RG'!E119," *",'Identificación RG'!G119)</f>
        <v xml:space="preserve"> * * *</v>
      </c>
      <c r="L45" s="513"/>
      <c r="M45" s="513"/>
      <c r="N45" s="528"/>
      <c r="O45" s="531"/>
      <c r="P45" s="522"/>
      <c r="Q45" s="534" t="str">
        <f>IF(P45="Muy Alta",100%,IF(P45="Alta",80%,IF(P45="Media",60%,IF(P45="Baja",40%,IF(P45="Muy Baja",20%,"")))))</f>
        <v/>
      </c>
      <c r="R45" s="522"/>
      <c r="S45" s="534" t="str">
        <f>IF(R45="Catastrófico",100%,IF(R45="Mayor",80%,IF(R45="Moderado",60%,IF(R45="Menor",40%,IF(R45="Leve",20%,"")))))</f>
        <v/>
      </c>
      <c r="T45" s="522"/>
      <c r="U45" s="534" t="str">
        <f>IF(T45="Catastrófico",100%,IF(T45="Mayor",80%,IF(T45="Moderado",60%,IF(T45="Menor",40%,IF(T45="Leve",20%,"")))))</f>
        <v/>
      </c>
      <c r="V45" s="555" t="str">
        <f>IF(W45=100%,"Catastrófico",IF(W45=80%,"Mayor",IF(W45=60%,"Moderado",IF(W45=40%,"Menor",IF(W45=20%,"Leve","")))))</f>
        <v/>
      </c>
      <c r="W45" s="534" t="str">
        <f>IF(AND(S45="",U45=""),"",MAX(S45,U45))</f>
        <v/>
      </c>
      <c r="X45" s="534" t="str">
        <f>CONCATENATE(P45,V45)</f>
        <v/>
      </c>
      <c r="Y45" s="519" t="str">
        <f>IF(X45="Muy AltaLeve","Alto",IF(X45="Muy AltaMenor","Alto",IF(X45="Muy AltaModerado","Alto",IF(X45="Muy AltaMayor","Alto",IF(X45="Muy AltaCatastrófico","Extremo",IF(X45="AltaLeve","Moderado",IF(X45="AltaMenor","Moderado",IF(X45="AltaModerado","Alto",IF(X45="AltaMayor","Alto",IF(X45="AltaCatastrófico","Extremo",IF(X45="MediaLeve","Moderado",IF(X45="MediaMenor","Moderado",IF(X45="MediaModerado","Moderado",IF(X45="MediaMayor","Alto",IF(X45="MediaCatastrófico","Extremo",IF(X45="BajaLeve","Bajo",IF(X45="BajaMenor","Moderado",IF(X45="BajaModerado","Moderado",IF(X45="BajaMayor","Alto",IF(X45="BajaCatastrófico","Extremo",IF(X45="Muy BajaLeve","Bajo",IF(X45="Muy BajaMenor","Bajo",IF(X45="Muy BajaModerado","Moderado",IF(X45="Muy BajaMayor","Alto",IF(X45="Muy BajaCatastrófico","Extremo","")))))))))))))))))))))))))</f>
        <v/>
      </c>
      <c r="Z45" s="334">
        <v>1</v>
      </c>
      <c r="AA45" s="131"/>
      <c r="AB45" s="132"/>
      <c r="AC45" s="131"/>
      <c r="AD45" s="152" t="str">
        <f t="shared" si="0"/>
        <v/>
      </c>
      <c r="AE45" s="144"/>
      <c r="AF45" s="153" t="str">
        <f t="shared" si="1"/>
        <v/>
      </c>
      <c r="AG45" s="144"/>
      <c r="AH45" s="153" t="str">
        <f t="shared" si="2"/>
        <v/>
      </c>
      <c r="AI45" s="158" t="str">
        <f t="shared" si="3"/>
        <v/>
      </c>
      <c r="AJ45" s="159" t="str">
        <f>IFERROR(IF(AD45="Probabilidad",(Q45-(+Q45*AI45)),IF(AD45="Impacto",Q45,"")),"")</f>
        <v/>
      </c>
      <c r="AK45" s="159" t="str">
        <f>IFERROR(IF(AD45="Impacto",(W45-(+W45*AI45)),IF(AD45="Probabilidad",W45,"")),"")</f>
        <v/>
      </c>
      <c r="AL45" s="133"/>
      <c r="AM45" s="133"/>
      <c r="AN45" s="133"/>
      <c r="AO45" s="558" t="str">
        <f>Q45</f>
        <v/>
      </c>
      <c r="AP45" s="558" t="str">
        <f>IF(AJ45="","",MIN(AJ45:AJ50))</f>
        <v/>
      </c>
      <c r="AQ45" s="519" t="str">
        <f>IFERROR(IF(AP45="","",IF(AP45&lt;=0.2,"Muy Baja",IF(AP45&lt;=0.4,"Baja",IF(AP45&lt;=0.6,"Media",IF(AP45&lt;=0.8,"Alta","Muy Alta"))))),"")</f>
        <v/>
      </c>
      <c r="AR45" s="558" t="str">
        <f>W45</f>
        <v/>
      </c>
      <c r="AS45" s="558" t="str">
        <f>IF(AK45="","",MIN(AK45:AK50))</f>
        <v/>
      </c>
      <c r="AT45" s="519" t="str">
        <f>IFERROR(IF(AS45="","",IF(AS45&lt;=0.2,"Leve",IF(AS45&lt;=0.4,"Menor",IF(AS45&lt;=0.6,"Moderado",IF(AS45&lt;=0.8,"Mayor","Catastrófico"))))),"")</f>
        <v/>
      </c>
      <c r="AU45" s="519" t="str">
        <f>Y45</f>
        <v/>
      </c>
      <c r="AV45" s="519" t="str">
        <f>IFERROR(IF(OR(AND(AQ45="Muy Baja",AT45="Leve"),AND(AQ45="Muy Baja",AT45="Menor"),AND(AQ45="Baja",AT45="Leve")),"Bajo",IF(OR(AND(AQ45="Muy baja",AT45="Moderado"),AND(AQ45="Baja",AT45="Menor"),AND(AQ45="Baja",AT45="Moderado"),AND(AQ45="Media",AT45="Leve"),AND(AQ45="Media",AT45="Menor"),AND(AQ45="Media",AT45="Moderado"),AND(AQ45="Alta",AT45="Leve"),AND(AQ45="Alta",AT45="Menor")),"Moderado",IF(OR(AND(AQ45="Muy Baja",AT45="Mayor"),AND(AQ45="Baja",AT45="Mayor"),AND(AQ45="Media",AT45="Mayor"),AND(AQ45="Alta",AT45="Moderado"),AND(AQ45="Alta",AT45="Mayor"),AND(AQ45="Muy Alta",AT45="Leve"),AND(AQ45="Muy Alta",AT45="Menor"),AND(AQ45="Muy Alta",AT45="Moderado"),AND(AQ45="Muy Alta",AT45="Mayor")),"Alto",IF(OR(AND(AQ45="Muy Baja",AT45="Catastrófico"),AND(AQ45="Baja",AT45="Catastrófico"),AND(AQ45="Media",AT45="Catastrófico"),AND(AQ45="Alta",AT45="Catastrófico"),AND(AQ45="Muy Alta",AT45="Catastrófico")),"Extremo","")))),"")</f>
        <v/>
      </c>
      <c r="AW45" s="522"/>
      <c r="AX45" s="661"/>
      <c r="AY45" s="513"/>
      <c r="AZ45" s="513"/>
      <c r="BA45" s="513"/>
      <c r="BB45" s="525"/>
      <c r="BC45" s="513"/>
      <c r="BD45" s="513"/>
      <c r="BE45" s="516"/>
      <c r="BF45" s="516"/>
      <c r="BG45" s="516"/>
      <c r="BH45" s="516"/>
      <c r="BI45" s="516"/>
      <c r="BJ45" s="513"/>
      <c r="BK45" s="513"/>
      <c r="BL45" s="510"/>
    </row>
    <row r="46" spans="1:64" s="134" customFormat="1">
      <c r="A46" s="633"/>
      <c r="B46" s="633"/>
      <c r="C46" s="633"/>
      <c r="D46" s="538"/>
      <c r="E46" s="541"/>
      <c r="F46" s="544"/>
      <c r="G46" s="565"/>
      <c r="H46" s="523"/>
      <c r="I46" s="547"/>
      <c r="J46" s="550"/>
      <c r="K46" s="553"/>
      <c r="L46" s="514"/>
      <c r="M46" s="514"/>
      <c r="N46" s="574"/>
      <c r="O46" s="576"/>
      <c r="P46" s="523"/>
      <c r="Q46" s="535"/>
      <c r="R46" s="523"/>
      <c r="S46" s="535"/>
      <c r="T46" s="523"/>
      <c r="U46" s="535"/>
      <c r="V46" s="556"/>
      <c r="W46" s="535"/>
      <c r="X46" s="535"/>
      <c r="Y46" s="520"/>
      <c r="Z46" s="335">
        <v>2</v>
      </c>
      <c r="AA46" s="392"/>
      <c r="AB46" s="391"/>
      <c r="AC46" s="392"/>
      <c r="AD46" s="149" t="str">
        <f t="shared" si="0"/>
        <v/>
      </c>
      <c r="AE46" s="391"/>
      <c r="AF46" s="154" t="str">
        <f t="shared" si="1"/>
        <v/>
      </c>
      <c r="AG46" s="391"/>
      <c r="AH46" s="156" t="str">
        <f t="shared" si="2"/>
        <v/>
      </c>
      <c r="AI46" s="160" t="str">
        <f t="shared" si="3"/>
        <v/>
      </c>
      <c r="AJ46" s="161" t="str">
        <f>IFERROR(IF(AND(AD45="Probabilidad",AD46="Probabilidad"),(AJ45-(+AJ45*AI46)),IF(AD46="Probabilidad",(Q45-(+Q45*AI46)),IF(AD46="Impacto",AJ45,""))),"")</f>
        <v/>
      </c>
      <c r="AK46" s="161" t="str">
        <f>IFERROR(IF(AND(AD45="Impacto",AD46="Impacto"),(AK45-(+AK45*AI46)),IF(AD46="Impacto",(W45-(W45*AI46)),IF(AD46="Probabilidad",AK45,""))),"")</f>
        <v/>
      </c>
      <c r="AL46" s="393"/>
      <c r="AM46" s="393"/>
      <c r="AN46" s="393"/>
      <c r="AO46" s="559"/>
      <c r="AP46" s="559"/>
      <c r="AQ46" s="520"/>
      <c r="AR46" s="559"/>
      <c r="AS46" s="559"/>
      <c r="AT46" s="520"/>
      <c r="AU46" s="520"/>
      <c r="AV46" s="520"/>
      <c r="AW46" s="523"/>
      <c r="AX46" s="662"/>
      <c r="AY46" s="565"/>
      <c r="AZ46" s="565"/>
      <c r="BA46" s="565"/>
      <c r="BB46" s="647"/>
      <c r="BC46" s="514"/>
      <c r="BD46" s="514"/>
      <c r="BE46" s="517"/>
      <c r="BF46" s="517"/>
      <c r="BG46" s="517"/>
      <c r="BH46" s="517"/>
      <c r="BI46" s="517"/>
      <c r="BJ46" s="514"/>
      <c r="BK46" s="514"/>
      <c r="BL46" s="511"/>
    </row>
    <row r="47" spans="1:64" s="134" customFormat="1">
      <c r="A47" s="633"/>
      <c r="B47" s="633"/>
      <c r="C47" s="633"/>
      <c r="D47" s="538"/>
      <c r="E47" s="541"/>
      <c r="F47" s="544"/>
      <c r="G47" s="565"/>
      <c r="H47" s="523"/>
      <c r="I47" s="547"/>
      <c r="J47" s="550"/>
      <c r="K47" s="553"/>
      <c r="L47" s="514"/>
      <c r="M47" s="514"/>
      <c r="N47" s="574"/>
      <c r="O47" s="576"/>
      <c r="P47" s="523"/>
      <c r="Q47" s="535"/>
      <c r="R47" s="523"/>
      <c r="S47" s="535"/>
      <c r="T47" s="523"/>
      <c r="U47" s="535"/>
      <c r="V47" s="556"/>
      <c r="W47" s="535"/>
      <c r="X47" s="535"/>
      <c r="Y47" s="520"/>
      <c r="Z47" s="335">
        <v>3</v>
      </c>
      <c r="AA47" s="392"/>
      <c r="AB47" s="391"/>
      <c r="AC47" s="392"/>
      <c r="AD47" s="149" t="str">
        <f t="shared" si="0"/>
        <v/>
      </c>
      <c r="AE47" s="391"/>
      <c r="AF47" s="154" t="str">
        <f t="shared" si="1"/>
        <v/>
      </c>
      <c r="AG47" s="391"/>
      <c r="AH47" s="156" t="str">
        <f t="shared" si="2"/>
        <v/>
      </c>
      <c r="AI47" s="160" t="str">
        <f t="shared" si="3"/>
        <v/>
      </c>
      <c r="AJ47" s="161" t="str">
        <f>IFERROR(IF(AND(AD46="Probabilidad",AD47="Probabilidad"),(AJ46-(+AJ46*AI47)),IF(AND(AD46="Impacto",AD47="Probabilidad"),(AJ45-(+AJ45*AI47)),IF(AD47="Impacto",AJ46,""))),"")</f>
        <v/>
      </c>
      <c r="AK47" s="161" t="str">
        <f>IFERROR(IF(AND(AD46="Impacto",AD47="Impacto"),(AK46-(+AK46*AI47)),IF(AND(AD46="Probabilidad",AD47="Impacto"),(AK45-(+AK45*AI47)),IF(AD47="Probabilidad",AK46,""))),"")</f>
        <v/>
      </c>
      <c r="AL47" s="393"/>
      <c r="AM47" s="393"/>
      <c r="AN47" s="393"/>
      <c r="AO47" s="559"/>
      <c r="AP47" s="559"/>
      <c r="AQ47" s="520"/>
      <c r="AR47" s="559"/>
      <c r="AS47" s="559"/>
      <c r="AT47" s="520"/>
      <c r="AU47" s="520"/>
      <c r="AV47" s="520"/>
      <c r="AW47" s="523"/>
      <c r="AX47" s="662"/>
      <c r="AY47" s="565"/>
      <c r="AZ47" s="565"/>
      <c r="BA47" s="565"/>
      <c r="BB47" s="647"/>
      <c r="BC47" s="514"/>
      <c r="BD47" s="514"/>
      <c r="BE47" s="517"/>
      <c r="BF47" s="517"/>
      <c r="BG47" s="517"/>
      <c r="BH47" s="517"/>
      <c r="BI47" s="517"/>
      <c r="BJ47" s="514"/>
      <c r="BK47" s="514"/>
      <c r="BL47" s="511"/>
    </row>
    <row r="48" spans="1:64" s="134" customFormat="1">
      <c r="A48" s="633"/>
      <c r="B48" s="633"/>
      <c r="C48" s="633"/>
      <c r="D48" s="538"/>
      <c r="E48" s="541"/>
      <c r="F48" s="544"/>
      <c r="G48" s="565"/>
      <c r="H48" s="523"/>
      <c r="I48" s="547"/>
      <c r="J48" s="550"/>
      <c r="K48" s="553"/>
      <c r="L48" s="514"/>
      <c r="M48" s="514"/>
      <c r="N48" s="574"/>
      <c r="O48" s="576"/>
      <c r="P48" s="523"/>
      <c r="Q48" s="535"/>
      <c r="R48" s="523"/>
      <c r="S48" s="535"/>
      <c r="T48" s="523"/>
      <c r="U48" s="535"/>
      <c r="V48" s="556"/>
      <c r="W48" s="535"/>
      <c r="X48" s="535"/>
      <c r="Y48" s="520"/>
      <c r="Z48" s="335">
        <v>4</v>
      </c>
      <c r="AA48" s="392"/>
      <c r="AB48" s="391"/>
      <c r="AC48" s="392"/>
      <c r="AD48" s="149" t="str">
        <f t="shared" si="0"/>
        <v/>
      </c>
      <c r="AE48" s="391"/>
      <c r="AF48" s="154" t="str">
        <f t="shared" si="1"/>
        <v/>
      </c>
      <c r="AG48" s="391"/>
      <c r="AH48" s="156" t="str">
        <f t="shared" si="2"/>
        <v/>
      </c>
      <c r="AI48" s="160" t="str">
        <f t="shared" si="3"/>
        <v/>
      </c>
      <c r="AJ48" s="161" t="str">
        <f>IFERROR(IF(AND(AD47="Probabilidad",AD48="Probabilidad"),(AJ47-(+AJ47*AI48)),IF(AND(AD47="Impacto",AD48="Probabilidad"),(AJ46-(+AJ46*AI48)),IF(AD48="Impacto",AJ47,""))),"")</f>
        <v/>
      </c>
      <c r="AK48" s="161" t="str">
        <f>IFERROR(IF(AND(AD47="Impacto",AD48="Impacto"),(AK47-(+AK47*AI48)),IF(AND(AD47="Probabilidad",AD48="Impacto"),(AK46-(+AK46*AI48)),IF(AD48="Probabilidad",AK47,""))),"")</f>
        <v/>
      </c>
      <c r="AL48" s="393"/>
      <c r="AM48" s="393"/>
      <c r="AN48" s="393"/>
      <c r="AO48" s="559"/>
      <c r="AP48" s="559"/>
      <c r="AQ48" s="520"/>
      <c r="AR48" s="559"/>
      <c r="AS48" s="559"/>
      <c r="AT48" s="520"/>
      <c r="AU48" s="520"/>
      <c r="AV48" s="520"/>
      <c r="AW48" s="523"/>
      <c r="AX48" s="662"/>
      <c r="AY48" s="565"/>
      <c r="AZ48" s="565"/>
      <c r="BA48" s="565"/>
      <c r="BB48" s="647"/>
      <c r="BC48" s="514"/>
      <c r="BD48" s="514"/>
      <c r="BE48" s="517"/>
      <c r="BF48" s="517"/>
      <c r="BG48" s="517"/>
      <c r="BH48" s="517"/>
      <c r="BI48" s="517"/>
      <c r="BJ48" s="514"/>
      <c r="BK48" s="514"/>
      <c r="BL48" s="511"/>
    </row>
    <row r="49" spans="1:64" s="134" customFormat="1">
      <c r="A49" s="633"/>
      <c r="B49" s="633"/>
      <c r="C49" s="633"/>
      <c r="D49" s="538"/>
      <c r="E49" s="541"/>
      <c r="F49" s="544"/>
      <c r="G49" s="565"/>
      <c r="H49" s="523"/>
      <c r="I49" s="547"/>
      <c r="J49" s="550"/>
      <c r="K49" s="553"/>
      <c r="L49" s="514"/>
      <c r="M49" s="514"/>
      <c r="N49" s="574"/>
      <c r="O49" s="576"/>
      <c r="P49" s="523"/>
      <c r="Q49" s="535"/>
      <c r="R49" s="523"/>
      <c r="S49" s="535"/>
      <c r="T49" s="523"/>
      <c r="U49" s="535"/>
      <c r="V49" s="556"/>
      <c r="W49" s="535"/>
      <c r="X49" s="535"/>
      <c r="Y49" s="520"/>
      <c r="Z49" s="335">
        <v>5</v>
      </c>
      <c r="AA49" s="136"/>
      <c r="AB49" s="137"/>
      <c r="AC49" s="136"/>
      <c r="AD49" s="149" t="str">
        <f t="shared" si="0"/>
        <v/>
      </c>
      <c r="AE49" s="137"/>
      <c r="AF49" s="154" t="str">
        <f t="shared" si="1"/>
        <v/>
      </c>
      <c r="AG49" s="137"/>
      <c r="AH49" s="156" t="str">
        <f t="shared" si="2"/>
        <v/>
      </c>
      <c r="AI49" s="160" t="str">
        <f t="shared" si="3"/>
        <v/>
      </c>
      <c r="AJ49" s="161" t="str">
        <f>IFERROR(IF(AND(AD48="Probabilidad",AD49="Probabilidad"),(AJ48-(+AJ48*AI49)),IF(AND(AD48="Impacto",AD49="Probabilidad"),(AJ47-(+AJ47*AI49)),IF(AD49="Impacto",AJ48,""))),"")</f>
        <v/>
      </c>
      <c r="AK49" s="161" t="str">
        <f>IFERROR(IF(AND(AD48="Impacto",AD49="Impacto"),(AK48-(+AK48*AI49)),IF(AND(AD48="Probabilidad",AD49="Impacto"),(AK47-(+AK47*AI49)),IF(AD49="Probabilidad",AK48,""))),"")</f>
        <v/>
      </c>
      <c r="AL49" s="138"/>
      <c r="AM49" s="138"/>
      <c r="AN49" s="138"/>
      <c r="AO49" s="559"/>
      <c r="AP49" s="559"/>
      <c r="AQ49" s="520"/>
      <c r="AR49" s="559"/>
      <c r="AS49" s="559"/>
      <c r="AT49" s="520"/>
      <c r="AU49" s="520"/>
      <c r="AV49" s="520"/>
      <c r="AW49" s="523"/>
      <c r="AX49" s="662"/>
      <c r="AY49" s="565"/>
      <c r="AZ49" s="565"/>
      <c r="BA49" s="565"/>
      <c r="BB49" s="647"/>
      <c r="BC49" s="514"/>
      <c r="BD49" s="514"/>
      <c r="BE49" s="517"/>
      <c r="BF49" s="517"/>
      <c r="BG49" s="517"/>
      <c r="BH49" s="517"/>
      <c r="BI49" s="517"/>
      <c r="BJ49" s="514"/>
      <c r="BK49" s="514"/>
      <c r="BL49" s="511"/>
    </row>
    <row r="50" spans="1:64" s="134" customFormat="1" ht="15.75" thickBot="1">
      <c r="A50" s="633"/>
      <c r="B50" s="633"/>
      <c r="C50" s="633"/>
      <c r="D50" s="539"/>
      <c r="E50" s="542"/>
      <c r="F50" s="545"/>
      <c r="G50" s="566"/>
      <c r="H50" s="524"/>
      <c r="I50" s="548"/>
      <c r="J50" s="551"/>
      <c r="K50" s="554"/>
      <c r="L50" s="515"/>
      <c r="M50" s="515"/>
      <c r="N50" s="575"/>
      <c r="O50" s="577"/>
      <c r="P50" s="524"/>
      <c r="Q50" s="536"/>
      <c r="R50" s="524"/>
      <c r="S50" s="536"/>
      <c r="T50" s="524"/>
      <c r="U50" s="536"/>
      <c r="V50" s="557"/>
      <c r="W50" s="536"/>
      <c r="X50" s="536"/>
      <c r="Y50" s="521"/>
      <c r="Z50" s="336">
        <v>6</v>
      </c>
      <c r="AA50" s="139"/>
      <c r="AB50" s="141"/>
      <c r="AC50" s="139"/>
      <c r="AD50" s="150" t="str">
        <f t="shared" si="0"/>
        <v/>
      </c>
      <c r="AE50" s="140"/>
      <c r="AF50" s="155" t="str">
        <f t="shared" si="1"/>
        <v/>
      </c>
      <c r="AG50" s="140"/>
      <c r="AH50" s="157" t="str">
        <f t="shared" si="2"/>
        <v/>
      </c>
      <c r="AI50" s="162" t="str">
        <f t="shared" si="3"/>
        <v/>
      </c>
      <c r="AJ50" s="161" t="str">
        <f>IFERROR(IF(AND(AD49="Probabilidad",AD50="Probabilidad"),(AJ49-(+AJ49*AI50)),IF(AND(AD49="Impacto",AD50="Probabilidad"),(AJ48-(+AJ48*AI50)),IF(AD50="Impacto",AJ49,""))),"")</f>
        <v/>
      </c>
      <c r="AK50" s="161" t="str">
        <f>IFERROR(IF(AND(AD49="Impacto",AD50="Impacto"),(AK49-(+AK49*AI50)),IF(AND(AD49="Probabilidad",AD50="Impacto"),(AK48-(+AK48*AI50)),IF(AD50="Probabilidad",AK49,""))),"")</f>
        <v/>
      </c>
      <c r="AL50" s="142"/>
      <c r="AM50" s="142"/>
      <c r="AN50" s="142"/>
      <c r="AO50" s="560"/>
      <c r="AP50" s="560"/>
      <c r="AQ50" s="521"/>
      <c r="AR50" s="560"/>
      <c r="AS50" s="560"/>
      <c r="AT50" s="521"/>
      <c r="AU50" s="521"/>
      <c r="AV50" s="521"/>
      <c r="AW50" s="524"/>
      <c r="AX50" s="663"/>
      <c r="AY50" s="566"/>
      <c r="AZ50" s="566"/>
      <c r="BA50" s="566"/>
      <c r="BB50" s="648"/>
      <c r="BC50" s="515"/>
      <c r="BD50" s="515"/>
      <c r="BE50" s="518"/>
      <c r="BF50" s="518"/>
      <c r="BG50" s="518"/>
      <c r="BH50" s="518"/>
      <c r="BI50" s="518"/>
      <c r="BJ50" s="515"/>
      <c r="BK50" s="515"/>
      <c r="BL50" s="512"/>
    </row>
    <row r="51" spans="1:64" s="134" customFormat="1">
      <c r="A51" s="633"/>
      <c r="B51" s="633"/>
      <c r="C51" s="633"/>
      <c r="D51" s="537"/>
      <c r="E51" s="540"/>
      <c r="F51" s="543"/>
      <c r="G51" s="513"/>
      <c r="H51" s="522"/>
      <c r="I51" s="546" t="str">
        <f>IF(D51="","",IF(D51="RG",'Identificación RG'!B141,IF(H51="","",(CONCATENATE(H51," ",$K$2," ",G51," ",$K$3," ",M51," ",$K$4," ",L51)))))</f>
        <v/>
      </c>
      <c r="J51" s="549"/>
      <c r="K51" s="552" t="str">
        <f>CONCATENATE(" *",'Identificación RG'!C136," *",'Identificación RG'!E136," *",'Identificación RG'!G136)</f>
        <v xml:space="preserve"> * * *</v>
      </c>
      <c r="L51" s="513"/>
      <c r="M51" s="513"/>
      <c r="N51" s="528"/>
      <c r="O51" s="531"/>
      <c r="P51" s="522"/>
      <c r="Q51" s="534" t="str">
        <f>IF(P51="Muy Alta",100%,IF(P51="Alta",80%,IF(P51="Media",60%,IF(P51="Baja",40%,IF(P51="Muy Baja",20%,"")))))</f>
        <v/>
      </c>
      <c r="R51" s="522"/>
      <c r="S51" s="534" t="str">
        <f>IF(R51="Catastrófico",100%,IF(R51="Mayor",80%,IF(R51="Moderado",60%,IF(R51="Menor",40%,IF(R51="Leve",20%,"")))))</f>
        <v/>
      </c>
      <c r="T51" s="522"/>
      <c r="U51" s="534" t="str">
        <f>IF(T51="Catastrófico",100%,IF(T51="Mayor",80%,IF(T51="Moderado",60%,IF(T51="Menor",40%,IF(T51="Leve",20%,"")))))</f>
        <v/>
      </c>
      <c r="V51" s="555" t="str">
        <f>IF(W51=100%,"Catastrófico",IF(W51=80%,"Mayor",IF(W51=60%,"Moderado",IF(W51=40%,"Menor",IF(W51=20%,"Leve","")))))</f>
        <v/>
      </c>
      <c r="W51" s="534" t="str">
        <f>IF(AND(S51="",U51=""),"",MAX(S51,U51))</f>
        <v/>
      </c>
      <c r="X51" s="534" t="str">
        <f>CONCATENATE(P51,V51)</f>
        <v/>
      </c>
      <c r="Y51" s="519" t="str">
        <f>IF(X51="Muy AltaLeve","Alto",IF(X51="Muy AltaMenor","Alto",IF(X51="Muy AltaModerado","Alto",IF(X51="Muy AltaMayor","Alto",IF(X51="Muy AltaCatastrófico","Extremo",IF(X51="AltaLeve","Moderado",IF(X51="AltaMenor","Moderado",IF(X51="AltaModerado","Alto",IF(X51="AltaMayor","Alto",IF(X51="AltaCatastrófico","Extremo",IF(X51="MediaLeve","Moderado",IF(X51="MediaMenor","Moderado",IF(X51="MediaModerado","Moderado",IF(X51="MediaMayor","Alto",IF(X51="MediaCatastrófico","Extremo",IF(X51="BajaLeve","Bajo",IF(X51="BajaMenor","Moderado",IF(X51="BajaModerado","Moderado",IF(X51="BajaMayor","Alto",IF(X51="BajaCatastrófico","Extremo",IF(X51="Muy BajaLeve","Bajo",IF(X51="Muy BajaMenor","Bajo",IF(X51="Muy BajaModerado","Moderado",IF(X51="Muy BajaMayor","Alto",IF(X51="Muy BajaCatastrófico","Extremo","")))))))))))))))))))))))))</f>
        <v/>
      </c>
      <c r="Z51" s="334">
        <v>1</v>
      </c>
      <c r="AA51" s="395"/>
      <c r="AB51" s="132"/>
      <c r="AC51" s="143"/>
      <c r="AD51" s="148" t="str">
        <f t="shared" si="0"/>
        <v/>
      </c>
      <c r="AE51" s="132"/>
      <c r="AF51" s="153" t="str">
        <f t="shared" si="1"/>
        <v/>
      </c>
      <c r="AG51" s="132"/>
      <c r="AH51" s="153" t="str">
        <f t="shared" si="2"/>
        <v/>
      </c>
      <c r="AI51" s="158" t="str">
        <f t="shared" si="3"/>
        <v/>
      </c>
      <c r="AJ51" s="159" t="str">
        <f>IFERROR(IF(AD51="Probabilidad",(Q51-(+Q51*AI51)),IF(AD51="Impacto",Q51,"")),"")</f>
        <v/>
      </c>
      <c r="AK51" s="159" t="str">
        <f>IFERROR(IF(AD51="Impacto",(W51-(+W51*AI51)),IF(AD51="Probabilidad",W51,"")),"")</f>
        <v/>
      </c>
      <c r="AL51" s="133"/>
      <c r="AM51" s="133"/>
      <c r="AN51" s="133"/>
      <c r="AO51" s="558" t="str">
        <f>Q51</f>
        <v/>
      </c>
      <c r="AP51" s="558" t="str">
        <f>IF(AJ51="","",MIN(AJ51:AJ56))</f>
        <v/>
      </c>
      <c r="AQ51" s="519" t="str">
        <f>IFERROR(IF(AP51="","",IF(AP51&lt;=0.2,"Muy Baja",IF(AP51&lt;=0.4,"Baja",IF(AP51&lt;=0.6,"Media",IF(AP51&lt;=0.8,"Alta","Muy Alta"))))),"")</f>
        <v/>
      </c>
      <c r="AR51" s="558" t="str">
        <f>W51</f>
        <v/>
      </c>
      <c r="AS51" s="558" t="str">
        <f>IF(AK51="","",MIN(AK51:AK56))</f>
        <v/>
      </c>
      <c r="AT51" s="519" t="str">
        <f>IFERROR(IF(AS51="","",IF(AS51&lt;=0.2,"Leve",IF(AS51&lt;=0.4,"Menor",IF(AS51&lt;=0.6,"Moderado",IF(AS51&lt;=0.8,"Mayor","Catastrófico"))))),"")</f>
        <v/>
      </c>
      <c r="AU51" s="519" t="str">
        <f>Y51</f>
        <v/>
      </c>
      <c r="AV51" s="519" t="str">
        <f>IFERROR(IF(OR(AND(AQ51="Muy Baja",AT51="Leve"),AND(AQ51="Muy Baja",AT51="Menor"),AND(AQ51="Baja",AT51="Leve")),"Bajo",IF(OR(AND(AQ51="Muy baja",AT51="Moderado"),AND(AQ51="Baja",AT51="Menor"),AND(AQ51="Baja",AT51="Moderado"),AND(AQ51="Media",AT51="Leve"),AND(AQ51="Media",AT51="Menor"),AND(AQ51="Media",AT51="Moderado"),AND(AQ51="Alta",AT51="Leve"),AND(AQ51="Alta",AT51="Menor")),"Moderado",IF(OR(AND(AQ51="Muy Baja",AT51="Mayor"),AND(AQ51="Baja",AT51="Mayor"),AND(AQ51="Media",AT51="Mayor"),AND(AQ51="Alta",AT51="Moderado"),AND(AQ51="Alta",AT51="Mayor"),AND(AQ51="Muy Alta",AT51="Leve"),AND(AQ51="Muy Alta",AT51="Menor"),AND(AQ51="Muy Alta",AT51="Moderado"),AND(AQ51="Muy Alta",AT51="Mayor")),"Alto",IF(OR(AND(AQ51="Muy Baja",AT51="Catastrófico"),AND(AQ51="Baja",AT51="Catastrófico"),AND(AQ51="Media",AT51="Catastrófico"),AND(AQ51="Alta",AT51="Catastrófico"),AND(AQ51="Muy Alta",AT51="Catastrófico")),"Extremo","")))),"")</f>
        <v/>
      </c>
      <c r="AW51" s="522"/>
      <c r="AX51" s="656"/>
      <c r="AY51" s="528"/>
      <c r="AZ51" s="513"/>
      <c r="BA51" s="513"/>
      <c r="BB51" s="525"/>
      <c r="BC51" s="513"/>
      <c r="BD51" s="513"/>
      <c r="BE51" s="516"/>
      <c r="BF51" s="516"/>
      <c r="BG51" s="516"/>
      <c r="BH51" s="516"/>
      <c r="BI51" s="516"/>
      <c r="BJ51" s="513"/>
      <c r="BK51" s="513"/>
      <c r="BL51" s="510"/>
    </row>
    <row r="52" spans="1:64" s="134" customFormat="1">
      <c r="A52" s="633"/>
      <c r="B52" s="633"/>
      <c r="C52" s="633"/>
      <c r="D52" s="538"/>
      <c r="E52" s="541"/>
      <c r="F52" s="544"/>
      <c r="G52" s="565"/>
      <c r="H52" s="523"/>
      <c r="I52" s="547"/>
      <c r="J52" s="550"/>
      <c r="K52" s="553"/>
      <c r="L52" s="514"/>
      <c r="M52" s="514"/>
      <c r="N52" s="654"/>
      <c r="O52" s="576"/>
      <c r="P52" s="523"/>
      <c r="Q52" s="535"/>
      <c r="R52" s="523"/>
      <c r="S52" s="535"/>
      <c r="T52" s="523"/>
      <c r="U52" s="535"/>
      <c r="V52" s="556"/>
      <c r="W52" s="535"/>
      <c r="X52" s="535"/>
      <c r="Y52" s="520"/>
      <c r="Z52" s="335">
        <v>2</v>
      </c>
      <c r="AA52" s="395"/>
      <c r="AB52" s="391"/>
      <c r="AC52" s="392"/>
      <c r="AD52" s="149" t="str">
        <f t="shared" si="0"/>
        <v/>
      </c>
      <c r="AE52" s="391"/>
      <c r="AF52" s="154" t="str">
        <f t="shared" si="1"/>
        <v/>
      </c>
      <c r="AG52" s="391"/>
      <c r="AH52" s="156" t="str">
        <f t="shared" si="2"/>
        <v/>
      </c>
      <c r="AI52" s="160" t="str">
        <f t="shared" si="3"/>
        <v/>
      </c>
      <c r="AJ52" s="161" t="str">
        <f>IFERROR(IF(AND(AD51="Probabilidad",AD52="Probabilidad"),(AJ51-(+AJ51*AI52)),IF(AD52="Probabilidad",(Q51-(+Q51*AI52)),IF(AD52="Impacto",AJ51,""))),"")</f>
        <v/>
      </c>
      <c r="AK52" s="161" t="str">
        <f>IFERROR(IF(AND(AD51="Impacto",AD52="Impacto"),(AK51-(+AK51*AI52)),IF(AD52="Impacto",(W51-(W51*AI52)),IF(AD52="Probabilidad",AK51,""))),"")</f>
        <v/>
      </c>
      <c r="AL52" s="393"/>
      <c r="AM52" s="393"/>
      <c r="AN52" s="393"/>
      <c r="AO52" s="559"/>
      <c r="AP52" s="559"/>
      <c r="AQ52" s="520"/>
      <c r="AR52" s="559"/>
      <c r="AS52" s="559"/>
      <c r="AT52" s="520"/>
      <c r="AU52" s="520"/>
      <c r="AV52" s="520"/>
      <c r="AW52" s="523"/>
      <c r="AX52" s="657"/>
      <c r="AY52" s="654"/>
      <c r="AZ52" s="565"/>
      <c r="BA52" s="565"/>
      <c r="BB52" s="647"/>
      <c r="BC52" s="514"/>
      <c r="BD52" s="514"/>
      <c r="BE52" s="517"/>
      <c r="BF52" s="517"/>
      <c r="BG52" s="517"/>
      <c r="BH52" s="517"/>
      <c r="BI52" s="517"/>
      <c r="BJ52" s="514"/>
      <c r="BK52" s="514"/>
      <c r="BL52" s="511"/>
    </row>
    <row r="53" spans="1:64" s="134" customFormat="1">
      <c r="A53" s="633"/>
      <c r="B53" s="633"/>
      <c r="C53" s="633"/>
      <c r="D53" s="538"/>
      <c r="E53" s="541"/>
      <c r="F53" s="544"/>
      <c r="G53" s="565"/>
      <c r="H53" s="523"/>
      <c r="I53" s="547"/>
      <c r="J53" s="550"/>
      <c r="K53" s="553"/>
      <c r="L53" s="514"/>
      <c r="M53" s="514"/>
      <c r="N53" s="654"/>
      <c r="O53" s="576"/>
      <c r="P53" s="523"/>
      <c r="Q53" s="535"/>
      <c r="R53" s="523"/>
      <c r="S53" s="535"/>
      <c r="T53" s="523"/>
      <c r="U53" s="535"/>
      <c r="V53" s="556"/>
      <c r="W53" s="535"/>
      <c r="X53" s="535"/>
      <c r="Y53" s="520"/>
      <c r="Z53" s="335">
        <v>3</v>
      </c>
      <c r="AA53" s="395"/>
      <c r="AB53" s="393"/>
      <c r="AC53" s="392"/>
      <c r="AD53" s="149" t="str">
        <f t="shared" si="0"/>
        <v/>
      </c>
      <c r="AE53" s="391"/>
      <c r="AF53" s="154" t="str">
        <f t="shared" si="1"/>
        <v/>
      </c>
      <c r="AG53" s="391"/>
      <c r="AH53" s="156" t="str">
        <f t="shared" si="2"/>
        <v/>
      </c>
      <c r="AI53" s="160" t="str">
        <f t="shared" si="3"/>
        <v/>
      </c>
      <c r="AJ53" s="161" t="str">
        <f>IFERROR(IF(AND(AD52="Probabilidad",AD53="Probabilidad"),(AJ52-(+AJ52*AI53)),IF(AND(AD52="Impacto",AD53="Probabilidad"),(AJ51-(+AJ51*AI53)),IF(AD53="Impacto",AJ52,""))),"")</f>
        <v/>
      </c>
      <c r="AK53" s="161" t="str">
        <f>IFERROR(IF(AND(AD52="Impacto",AD53="Impacto"),(AK52-(+AK52*AI53)),IF(AND(AD52="Probabilidad",AD53="Impacto"),(AK51-(+AK51*AI53)),IF(AD53="Probabilidad",AK52,""))),"")</f>
        <v/>
      </c>
      <c r="AL53" s="393"/>
      <c r="AM53" s="393"/>
      <c r="AN53" s="393"/>
      <c r="AO53" s="559"/>
      <c r="AP53" s="559"/>
      <c r="AQ53" s="520"/>
      <c r="AR53" s="559"/>
      <c r="AS53" s="559"/>
      <c r="AT53" s="520"/>
      <c r="AU53" s="520"/>
      <c r="AV53" s="520"/>
      <c r="AW53" s="523"/>
      <c r="AX53" s="657"/>
      <c r="AY53" s="654"/>
      <c r="AZ53" s="565"/>
      <c r="BA53" s="565"/>
      <c r="BB53" s="647"/>
      <c r="BC53" s="514"/>
      <c r="BD53" s="514"/>
      <c r="BE53" s="517"/>
      <c r="BF53" s="517"/>
      <c r="BG53" s="517"/>
      <c r="BH53" s="517"/>
      <c r="BI53" s="517"/>
      <c r="BJ53" s="514"/>
      <c r="BK53" s="514"/>
      <c r="BL53" s="511"/>
    </row>
    <row r="54" spans="1:64" s="134" customFormat="1">
      <c r="A54" s="633"/>
      <c r="B54" s="633"/>
      <c r="C54" s="633"/>
      <c r="D54" s="538"/>
      <c r="E54" s="541"/>
      <c r="F54" s="544"/>
      <c r="G54" s="565"/>
      <c r="H54" s="523"/>
      <c r="I54" s="547"/>
      <c r="J54" s="550"/>
      <c r="K54" s="553"/>
      <c r="L54" s="514"/>
      <c r="M54" s="514"/>
      <c r="N54" s="654"/>
      <c r="O54" s="576"/>
      <c r="P54" s="523"/>
      <c r="Q54" s="535"/>
      <c r="R54" s="523"/>
      <c r="S54" s="535"/>
      <c r="T54" s="523"/>
      <c r="U54" s="535"/>
      <c r="V54" s="556"/>
      <c r="W54" s="535"/>
      <c r="X54" s="535"/>
      <c r="Y54" s="520"/>
      <c r="Z54" s="335">
        <v>4</v>
      </c>
      <c r="AA54" s="395"/>
      <c r="AB54" s="391"/>
      <c r="AC54" s="392"/>
      <c r="AD54" s="149" t="str">
        <f t="shared" si="0"/>
        <v/>
      </c>
      <c r="AE54" s="391"/>
      <c r="AF54" s="154" t="str">
        <f t="shared" si="1"/>
        <v/>
      </c>
      <c r="AG54" s="391"/>
      <c r="AH54" s="156" t="str">
        <f t="shared" si="2"/>
        <v/>
      </c>
      <c r="AI54" s="160" t="str">
        <f t="shared" si="3"/>
        <v/>
      </c>
      <c r="AJ54" s="161" t="str">
        <f>IFERROR(IF(AND(AD53="Probabilidad",AD54="Probabilidad"),(AJ53-(+AJ53*AI54)),IF(AND(AD53="Impacto",AD54="Probabilidad"),(AJ52-(+AJ52*AI54)),IF(AD54="Impacto",AJ53,""))),"")</f>
        <v/>
      </c>
      <c r="AK54" s="343" t="str">
        <f>IFERROR(IF(AND(AD53="Impacto",AD54="Impacto"),(AK53-(+AK53*AI54)),IF(AND(AD53="Probabilidad",AD54="Impacto"),(AK52-(+AK52*AI54)),IF(AD54="Probabilidad",AK53,""))),"")</f>
        <v/>
      </c>
      <c r="AL54" s="393"/>
      <c r="AM54" s="393"/>
      <c r="AN54" s="393"/>
      <c r="AO54" s="559"/>
      <c r="AP54" s="559"/>
      <c r="AQ54" s="520"/>
      <c r="AR54" s="559"/>
      <c r="AS54" s="559"/>
      <c r="AT54" s="520"/>
      <c r="AU54" s="520"/>
      <c r="AV54" s="520"/>
      <c r="AW54" s="523"/>
      <c r="AX54" s="657"/>
      <c r="AY54" s="654"/>
      <c r="AZ54" s="565"/>
      <c r="BA54" s="565"/>
      <c r="BB54" s="647"/>
      <c r="BC54" s="514"/>
      <c r="BD54" s="514"/>
      <c r="BE54" s="517"/>
      <c r="BF54" s="517"/>
      <c r="BG54" s="517"/>
      <c r="BH54" s="517"/>
      <c r="BI54" s="517"/>
      <c r="BJ54" s="514"/>
      <c r="BK54" s="514"/>
      <c r="BL54" s="511"/>
    </row>
    <row r="55" spans="1:64" s="134" customFormat="1">
      <c r="A55" s="633"/>
      <c r="B55" s="633"/>
      <c r="C55" s="633"/>
      <c r="D55" s="538"/>
      <c r="E55" s="541"/>
      <c r="F55" s="544"/>
      <c r="G55" s="565"/>
      <c r="H55" s="523"/>
      <c r="I55" s="547"/>
      <c r="J55" s="550"/>
      <c r="K55" s="553"/>
      <c r="L55" s="514"/>
      <c r="M55" s="514"/>
      <c r="N55" s="654"/>
      <c r="O55" s="576"/>
      <c r="P55" s="523"/>
      <c r="Q55" s="535"/>
      <c r="R55" s="523"/>
      <c r="S55" s="535"/>
      <c r="T55" s="523"/>
      <c r="U55" s="535"/>
      <c r="V55" s="556"/>
      <c r="W55" s="535"/>
      <c r="X55" s="535"/>
      <c r="Y55" s="520"/>
      <c r="Z55" s="335">
        <v>5</v>
      </c>
      <c r="AA55" s="136"/>
      <c r="AB55" s="137"/>
      <c r="AC55" s="136"/>
      <c r="AD55" s="149" t="str">
        <f t="shared" si="0"/>
        <v/>
      </c>
      <c r="AE55" s="137"/>
      <c r="AF55" s="154" t="str">
        <f t="shared" si="1"/>
        <v/>
      </c>
      <c r="AG55" s="137"/>
      <c r="AH55" s="156" t="str">
        <f t="shared" si="2"/>
        <v/>
      </c>
      <c r="AI55" s="160" t="str">
        <f t="shared" si="3"/>
        <v/>
      </c>
      <c r="AJ55" s="161" t="str">
        <f>IFERROR(IF(AND(AD54="Probabilidad",AD55="Probabilidad"),(AJ54-(+AJ54*AI55)),IF(AND(AD54="Impacto",AD55="Probabilidad"),(AJ53-(+AJ53*AI55)),IF(AD55="Impacto",AJ54,""))),"")</f>
        <v/>
      </c>
      <c r="AK55" s="161" t="str">
        <f>IFERROR(IF(AND(AD54="Impacto",AD55="Impacto"),(AK54-(+AK54*AI55)),IF(AND(AD54="Probabilidad",AD55="Impacto"),(AK53-(+AK53*AI55)),IF(AD55="Probabilidad",AK54,""))),"")</f>
        <v/>
      </c>
      <c r="AL55" s="138"/>
      <c r="AM55" s="138"/>
      <c r="AN55" s="138"/>
      <c r="AO55" s="559"/>
      <c r="AP55" s="559"/>
      <c r="AQ55" s="520"/>
      <c r="AR55" s="559"/>
      <c r="AS55" s="559"/>
      <c r="AT55" s="520"/>
      <c r="AU55" s="520"/>
      <c r="AV55" s="520"/>
      <c r="AW55" s="523"/>
      <c r="AX55" s="657"/>
      <c r="AY55" s="654"/>
      <c r="AZ55" s="565"/>
      <c r="BA55" s="565"/>
      <c r="BB55" s="647"/>
      <c r="BC55" s="514"/>
      <c r="BD55" s="514"/>
      <c r="BE55" s="517"/>
      <c r="BF55" s="517"/>
      <c r="BG55" s="517"/>
      <c r="BH55" s="517"/>
      <c r="BI55" s="517"/>
      <c r="BJ55" s="514"/>
      <c r="BK55" s="514"/>
      <c r="BL55" s="511"/>
    </row>
    <row r="56" spans="1:64" s="134" customFormat="1" ht="15.75" thickBot="1">
      <c r="A56" s="633"/>
      <c r="B56" s="633"/>
      <c r="C56" s="633"/>
      <c r="D56" s="539"/>
      <c r="E56" s="542"/>
      <c r="F56" s="545"/>
      <c r="G56" s="566"/>
      <c r="H56" s="524"/>
      <c r="I56" s="548"/>
      <c r="J56" s="551"/>
      <c r="K56" s="554"/>
      <c r="L56" s="515"/>
      <c r="M56" s="515"/>
      <c r="N56" s="655"/>
      <c r="O56" s="577"/>
      <c r="P56" s="524"/>
      <c r="Q56" s="536"/>
      <c r="R56" s="524"/>
      <c r="S56" s="536"/>
      <c r="T56" s="524"/>
      <c r="U56" s="536"/>
      <c r="V56" s="557"/>
      <c r="W56" s="536"/>
      <c r="X56" s="536"/>
      <c r="Y56" s="521"/>
      <c r="Z56" s="336">
        <v>6</v>
      </c>
      <c r="AA56" s="139"/>
      <c r="AB56" s="141"/>
      <c r="AC56" s="139"/>
      <c r="AD56" s="151" t="str">
        <f t="shared" si="0"/>
        <v/>
      </c>
      <c r="AE56" s="141"/>
      <c r="AF56" s="155" t="str">
        <f t="shared" si="1"/>
        <v/>
      </c>
      <c r="AG56" s="141"/>
      <c r="AH56" s="157" t="str">
        <f t="shared" si="2"/>
        <v/>
      </c>
      <c r="AI56" s="162" t="str">
        <f t="shared" si="3"/>
        <v/>
      </c>
      <c r="AJ56" s="161" t="str">
        <f>IFERROR(IF(AND(AD55="Probabilidad",AD56="Probabilidad"),(AJ55-(+AJ55*AI56)),IF(AND(AD55="Impacto",AD56="Probabilidad"),(AJ54-(+AJ54*AI56)),IF(AD56="Impacto",AJ55,""))),"")</f>
        <v/>
      </c>
      <c r="AK56" s="161" t="str">
        <f>IFERROR(IF(AND(AD55="Impacto",AD56="Impacto"),(AK55-(+AK55*AI56)),IF(AND(AD55="Probabilidad",AD56="Impacto"),(AK54-(+AK54*AI56)),IF(AD56="Probabilidad",AK55,""))),"")</f>
        <v/>
      </c>
      <c r="AL56" s="142"/>
      <c r="AM56" s="142"/>
      <c r="AN56" s="142"/>
      <c r="AO56" s="560"/>
      <c r="AP56" s="560"/>
      <c r="AQ56" s="521"/>
      <c r="AR56" s="560"/>
      <c r="AS56" s="560"/>
      <c r="AT56" s="521"/>
      <c r="AU56" s="521"/>
      <c r="AV56" s="521"/>
      <c r="AW56" s="524"/>
      <c r="AX56" s="658"/>
      <c r="AY56" s="655"/>
      <c r="AZ56" s="566"/>
      <c r="BA56" s="566"/>
      <c r="BB56" s="648"/>
      <c r="BC56" s="515"/>
      <c r="BD56" s="515"/>
      <c r="BE56" s="518"/>
      <c r="BF56" s="518"/>
      <c r="BG56" s="518"/>
      <c r="BH56" s="518"/>
      <c r="BI56" s="518"/>
      <c r="BJ56" s="515"/>
      <c r="BK56" s="515"/>
      <c r="BL56" s="512"/>
    </row>
    <row r="57" spans="1:64" s="134" customFormat="1">
      <c r="A57" s="633"/>
      <c r="B57" s="633"/>
      <c r="C57" s="633"/>
      <c r="D57" s="537"/>
      <c r="E57" s="540"/>
      <c r="F57" s="543"/>
      <c r="G57" s="513"/>
      <c r="H57" s="522"/>
      <c r="I57" s="546" t="str">
        <f>IF(D57="","",IF(D57="RG",'Identificación RG'!B158,IF(H57="","",(CONCATENATE(H57," ",$K$2," ",G57," ",$K$3," ",M57," ",$K$4," ",L57)))))</f>
        <v/>
      </c>
      <c r="J57" s="549"/>
      <c r="K57" s="552" t="str">
        <f>CONCATENATE(" *",'Identificación RG'!C153," *",'Identificación RG'!E153," *",'Identificación RG'!G153)</f>
        <v xml:space="preserve"> * * *</v>
      </c>
      <c r="L57" s="513"/>
      <c r="M57" s="513"/>
      <c r="N57" s="528"/>
      <c r="O57" s="531"/>
      <c r="P57" s="522"/>
      <c r="Q57" s="534" t="str">
        <f>IF(P57="Muy Alta",100%,IF(P57="Alta",80%,IF(P57="Media",60%,IF(P57="Baja",40%,IF(P57="Muy Baja",20%,"")))))</f>
        <v/>
      </c>
      <c r="R57" s="522"/>
      <c r="S57" s="534" t="str">
        <f>IF(R57="Catastrófico",100%,IF(R57="Mayor",80%,IF(R57="Moderado",60%,IF(R57="Menor",40%,IF(R57="Leve",20%,"")))))</f>
        <v/>
      </c>
      <c r="T57" s="522"/>
      <c r="U57" s="534" t="str">
        <f>IF(T57="Catastrófico",100%,IF(T57="Mayor",80%,IF(T57="Moderado",60%,IF(T57="Menor",40%,IF(T57="Leve",20%,"")))))</f>
        <v/>
      </c>
      <c r="V57" s="555" t="str">
        <f>IF(W57=100%,"Catastrófico",IF(W57=80%,"Mayor",IF(W57=60%,"Moderado",IF(W57=40%,"Menor",IF(W57=20%,"Leve","")))))</f>
        <v/>
      </c>
      <c r="W57" s="534" t="str">
        <f>IF(AND(S57="",U57=""),"",MAX(S57,U57))</f>
        <v/>
      </c>
      <c r="X57" s="534" t="str">
        <f>CONCATENATE(P57,V57)</f>
        <v/>
      </c>
      <c r="Y57" s="519" t="str">
        <f>IF(X57="Muy AltaLeve","Alto",IF(X57="Muy AltaMenor","Alto",IF(X57="Muy AltaModerado","Alto",IF(X57="Muy AltaMayor","Alto",IF(X57="Muy AltaCatastrófico","Extremo",IF(X57="AltaLeve","Moderado",IF(X57="AltaMenor","Moderado",IF(X57="AltaModerado","Alto",IF(X57="AltaMayor","Alto",IF(X57="AltaCatastrófico","Extremo",IF(X57="MediaLeve","Moderado",IF(X57="MediaMenor","Moderado",IF(X57="MediaModerado","Moderado",IF(X57="MediaMayor","Alto",IF(X57="MediaCatastrófico","Extremo",IF(X57="BajaLeve","Bajo",IF(X57="BajaMenor","Moderado",IF(X57="BajaModerado","Moderado",IF(X57="BajaMayor","Alto",IF(X57="BajaCatastrófico","Extremo",IF(X57="Muy BajaLeve","Bajo",IF(X57="Muy BajaMenor","Bajo",IF(X57="Muy BajaModerado","Moderado",IF(X57="Muy BajaMayor","Alto",IF(X57="Muy BajaCatastrófico","Extremo","")))))))))))))))))))))))))</f>
        <v/>
      </c>
      <c r="Z57" s="334">
        <v>1</v>
      </c>
      <c r="AA57" s="131"/>
      <c r="AB57" s="132"/>
      <c r="AC57" s="131"/>
      <c r="AD57" s="152" t="str">
        <f t="shared" si="0"/>
        <v/>
      </c>
      <c r="AE57" s="132"/>
      <c r="AF57" s="153" t="str">
        <f t="shared" si="1"/>
        <v/>
      </c>
      <c r="AG57" s="132"/>
      <c r="AH57" s="153" t="str">
        <f t="shared" si="2"/>
        <v/>
      </c>
      <c r="AI57" s="158" t="str">
        <f t="shared" si="3"/>
        <v/>
      </c>
      <c r="AJ57" s="159" t="str">
        <f>IFERROR(IF(AD57="Probabilidad",(Q57-(+Q57*AI57)),IF(AD57="Impacto",Q57,"")),"")</f>
        <v/>
      </c>
      <c r="AK57" s="159" t="str">
        <f>IFERROR(IF(AD57="Impacto",(W57-(+W57*AI57)),IF(AD57="Probabilidad",W57,"")),"")</f>
        <v/>
      </c>
      <c r="AL57" s="133"/>
      <c r="AM57" s="133"/>
      <c r="AN57" s="133"/>
      <c r="AO57" s="558" t="str">
        <f>Q57</f>
        <v/>
      </c>
      <c r="AP57" s="558" t="str">
        <f>IF(AJ57="","",MIN(AJ57:AJ62))</f>
        <v/>
      </c>
      <c r="AQ57" s="519" t="str">
        <f>IFERROR(IF(AP57="","",IF(AP57&lt;=0.2,"Muy Baja",IF(AP57&lt;=0.4,"Baja",IF(AP57&lt;=0.6,"Media",IF(AP57&lt;=0.8,"Alta","Muy Alta"))))),"")</f>
        <v/>
      </c>
      <c r="AR57" s="558" t="str">
        <f>W57</f>
        <v/>
      </c>
      <c r="AS57" s="558" t="str">
        <f>IF(AK57="","",MIN(AK57:AK62))</f>
        <v/>
      </c>
      <c r="AT57" s="519" t="str">
        <f>IFERROR(IF(AS57="","",IF(AS57&lt;=0.2,"Leve",IF(AS57&lt;=0.4,"Menor",IF(AS57&lt;=0.6,"Moderado",IF(AS57&lt;=0.8,"Mayor","Catastrófico"))))),"")</f>
        <v/>
      </c>
      <c r="AU57" s="519" t="str">
        <f>Y57</f>
        <v/>
      </c>
      <c r="AV57" s="519" t="str">
        <f>IFERROR(IF(OR(AND(AQ57="Muy Baja",AT57="Leve"),AND(AQ57="Muy Baja",AT57="Menor"),AND(AQ57="Baja",AT57="Leve")),"Bajo",IF(OR(AND(AQ57="Muy baja",AT57="Moderado"),AND(AQ57="Baja",AT57="Menor"),AND(AQ57="Baja",AT57="Moderado"),AND(AQ57="Media",AT57="Leve"),AND(AQ57="Media",AT57="Menor"),AND(AQ57="Media",AT57="Moderado"),AND(AQ57="Alta",AT57="Leve"),AND(AQ57="Alta",AT57="Menor")),"Moderado",IF(OR(AND(AQ57="Muy Baja",AT57="Mayor"),AND(AQ57="Baja",AT57="Mayor"),AND(AQ57="Media",AT57="Mayor"),AND(AQ57="Alta",AT57="Moderado"),AND(AQ57="Alta",AT57="Mayor"),AND(AQ57="Muy Alta",AT57="Leve"),AND(AQ57="Muy Alta",AT57="Menor"),AND(AQ57="Muy Alta",AT57="Moderado"),AND(AQ57="Muy Alta",AT57="Mayor")),"Alto",IF(OR(AND(AQ57="Muy Baja",AT57="Catastrófico"),AND(AQ57="Baja",AT57="Catastrófico"),AND(AQ57="Media",AT57="Catastrófico"),AND(AQ57="Alta",AT57="Catastrófico"),AND(AQ57="Muy Alta",AT57="Catastrófico")),"Extremo","")))),"")</f>
        <v/>
      </c>
      <c r="AW57" s="522"/>
      <c r="AX57" s="513"/>
      <c r="AY57" s="513"/>
      <c r="AZ57" s="513"/>
      <c r="BA57" s="513"/>
      <c r="BB57" s="525"/>
      <c r="BC57" s="513"/>
      <c r="BD57" s="513"/>
      <c r="BE57" s="516"/>
      <c r="BF57" s="516"/>
      <c r="BG57" s="516"/>
      <c r="BH57" s="516"/>
      <c r="BI57" s="516"/>
      <c r="BJ57" s="513"/>
      <c r="BK57" s="513"/>
      <c r="BL57" s="510"/>
    </row>
    <row r="58" spans="1:64" s="134" customFormat="1">
      <c r="A58" s="633"/>
      <c r="B58" s="633"/>
      <c r="C58" s="633"/>
      <c r="D58" s="538"/>
      <c r="E58" s="541"/>
      <c r="F58" s="544"/>
      <c r="G58" s="565"/>
      <c r="H58" s="523"/>
      <c r="I58" s="547"/>
      <c r="J58" s="550"/>
      <c r="K58" s="553"/>
      <c r="L58" s="514"/>
      <c r="M58" s="514"/>
      <c r="N58" s="654"/>
      <c r="O58" s="576"/>
      <c r="P58" s="523"/>
      <c r="Q58" s="535"/>
      <c r="R58" s="523"/>
      <c r="S58" s="535"/>
      <c r="T58" s="523"/>
      <c r="U58" s="535"/>
      <c r="V58" s="556"/>
      <c r="W58" s="535"/>
      <c r="X58" s="535"/>
      <c r="Y58" s="520"/>
      <c r="Z58" s="335">
        <v>2</v>
      </c>
      <c r="AA58" s="392"/>
      <c r="AB58" s="391"/>
      <c r="AC58" s="392"/>
      <c r="AD58" s="149" t="str">
        <f t="shared" si="0"/>
        <v/>
      </c>
      <c r="AE58" s="391"/>
      <c r="AF58" s="154" t="str">
        <f t="shared" si="1"/>
        <v/>
      </c>
      <c r="AG58" s="391"/>
      <c r="AH58" s="156" t="str">
        <f t="shared" si="2"/>
        <v/>
      </c>
      <c r="AI58" s="160" t="str">
        <f t="shared" si="3"/>
        <v/>
      </c>
      <c r="AJ58" s="161" t="str">
        <f>IFERROR(IF(AND(AD57="Probabilidad",AD58="Probabilidad"),(AJ57-(+AJ57*AI58)),IF(AD58="Probabilidad",(Q57-(+Q57*AI58)),IF(AD58="Impacto",AJ57,""))),"")</f>
        <v/>
      </c>
      <c r="AK58" s="161" t="str">
        <f>IFERROR(IF(AND(AD57="Impacto",AD58="Impacto"),(AK57-(+AK57*AI58)),IF(AD58="Impacto",(W57-(W57*AI58)),IF(AD58="Probabilidad",AK57,""))),"")</f>
        <v/>
      </c>
      <c r="AL58" s="393"/>
      <c r="AM58" s="393"/>
      <c r="AN58" s="393"/>
      <c r="AO58" s="559"/>
      <c r="AP58" s="559"/>
      <c r="AQ58" s="520"/>
      <c r="AR58" s="559"/>
      <c r="AS58" s="559"/>
      <c r="AT58" s="520"/>
      <c r="AU58" s="520"/>
      <c r="AV58" s="520"/>
      <c r="AW58" s="523"/>
      <c r="AX58" s="514"/>
      <c r="AY58" s="514"/>
      <c r="AZ58" s="514"/>
      <c r="BA58" s="514"/>
      <c r="BB58" s="526"/>
      <c r="BC58" s="514"/>
      <c r="BD58" s="514"/>
      <c r="BE58" s="517"/>
      <c r="BF58" s="517"/>
      <c r="BG58" s="517"/>
      <c r="BH58" s="517"/>
      <c r="BI58" s="517"/>
      <c r="BJ58" s="514"/>
      <c r="BK58" s="514"/>
      <c r="BL58" s="511"/>
    </row>
    <row r="59" spans="1:64" s="134" customFormat="1">
      <c r="A59" s="633"/>
      <c r="B59" s="633"/>
      <c r="C59" s="633"/>
      <c r="D59" s="538"/>
      <c r="E59" s="541"/>
      <c r="F59" s="544"/>
      <c r="G59" s="565"/>
      <c r="H59" s="523"/>
      <c r="I59" s="547"/>
      <c r="J59" s="550"/>
      <c r="K59" s="553"/>
      <c r="L59" s="514"/>
      <c r="M59" s="514"/>
      <c r="N59" s="654"/>
      <c r="O59" s="576"/>
      <c r="P59" s="523"/>
      <c r="Q59" s="535"/>
      <c r="R59" s="523"/>
      <c r="S59" s="535"/>
      <c r="T59" s="523"/>
      <c r="U59" s="535"/>
      <c r="V59" s="556"/>
      <c r="W59" s="535"/>
      <c r="X59" s="535"/>
      <c r="Y59" s="520"/>
      <c r="Z59" s="335">
        <v>3</v>
      </c>
      <c r="AA59" s="392"/>
      <c r="AB59" s="391"/>
      <c r="AC59" s="392"/>
      <c r="AD59" s="149" t="str">
        <f t="shared" si="0"/>
        <v/>
      </c>
      <c r="AE59" s="391"/>
      <c r="AF59" s="154" t="str">
        <f t="shared" si="1"/>
        <v/>
      </c>
      <c r="AG59" s="391"/>
      <c r="AH59" s="156" t="str">
        <f t="shared" si="2"/>
        <v/>
      </c>
      <c r="AI59" s="160" t="str">
        <f t="shared" si="3"/>
        <v/>
      </c>
      <c r="AJ59" s="161" t="str">
        <f>IFERROR(IF(AND(AD58="Probabilidad",AD59="Probabilidad"),(AJ58-(+AJ58*AI59)),IF(AND(AD58="Impacto",AD59="Probabilidad"),(AJ57-(+AJ57*AI59)),IF(AD59="Impacto",AJ58,""))),"")</f>
        <v/>
      </c>
      <c r="AK59" s="161" t="str">
        <f>IFERROR(IF(AND(AD58="Impacto",AD59="Impacto"),(AK58-(+AK58*AI59)),IF(AND(AD58="Probabilidad",AD59="Impacto"),(AK57-(+AK57*AI59)),IF(AD59="Probabilidad",AK58,""))),"")</f>
        <v/>
      </c>
      <c r="AL59" s="393"/>
      <c r="AM59" s="393"/>
      <c r="AN59" s="393"/>
      <c r="AO59" s="559"/>
      <c r="AP59" s="559"/>
      <c r="AQ59" s="520"/>
      <c r="AR59" s="559"/>
      <c r="AS59" s="559"/>
      <c r="AT59" s="520"/>
      <c r="AU59" s="520"/>
      <c r="AV59" s="520"/>
      <c r="AW59" s="523"/>
      <c r="AX59" s="514"/>
      <c r="AY59" s="514"/>
      <c r="AZ59" s="514"/>
      <c r="BA59" s="514"/>
      <c r="BB59" s="526"/>
      <c r="BC59" s="514"/>
      <c r="BD59" s="514"/>
      <c r="BE59" s="517"/>
      <c r="BF59" s="517"/>
      <c r="BG59" s="517"/>
      <c r="BH59" s="517"/>
      <c r="BI59" s="517"/>
      <c r="BJ59" s="514"/>
      <c r="BK59" s="514"/>
      <c r="BL59" s="511"/>
    </row>
    <row r="60" spans="1:64" s="134" customFormat="1">
      <c r="A60" s="633"/>
      <c r="B60" s="633"/>
      <c r="C60" s="633"/>
      <c r="D60" s="538"/>
      <c r="E60" s="541"/>
      <c r="F60" s="544"/>
      <c r="G60" s="565"/>
      <c r="H60" s="523"/>
      <c r="I60" s="547"/>
      <c r="J60" s="550"/>
      <c r="K60" s="553"/>
      <c r="L60" s="514"/>
      <c r="M60" s="514"/>
      <c r="N60" s="654"/>
      <c r="O60" s="576"/>
      <c r="P60" s="523"/>
      <c r="Q60" s="535"/>
      <c r="R60" s="523"/>
      <c r="S60" s="535"/>
      <c r="T60" s="523"/>
      <c r="U60" s="535"/>
      <c r="V60" s="556"/>
      <c r="W60" s="535"/>
      <c r="X60" s="535"/>
      <c r="Y60" s="520"/>
      <c r="Z60" s="335">
        <v>4</v>
      </c>
      <c r="AA60" s="136"/>
      <c r="AB60" s="137"/>
      <c r="AC60" s="136"/>
      <c r="AD60" s="149" t="str">
        <f t="shared" si="0"/>
        <v/>
      </c>
      <c r="AE60" s="137"/>
      <c r="AF60" s="154" t="str">
        <f t="shared" si="1"/>
        <v/>
      </c>
      <c r="AG60" s="137"/>
      <c r="AH60" s="156" t="str">
        <f t="shared" si="2"/>
        <v/>
      </c>
      <c r="AI60" s="160" t="str">
        <f t="shared" si="3"/>
        <v/>
      </c>
      <c r="AJ60" s="161" t="str">
        <f>IFERROR(IF(AND(AD59="Probabilidad",AD60="Probabilidad"),(AJ59-(+AJ59*AI60)),IF(AND(AD59="Impacto",AD60="Probabilidad"),(AJ58-(+AJ58*AI60)),IF(AD60="Impacto",AJ59,""))),"")</f>
        <v/>
      </c>
      <c r="AK60" s="161" t="str">
        <f>IFERROR(IF(AND(AD59="Impacto",AD60="Impacto"),(AK59-(+AK59*AI60)),IF(AND(AD59="Probabilidad",AD60="Impacto"),(AK58-(+AK58*AI60)),IF(AD60="Probabilidad",AK59,""))),"")</f>
        <v/>
      </c>
      <c r="AL60" s="138"/>
      <c r="AM60" s="138"/>
      <c r="AN60" s="138"/>
      <c r="AO60" s="559"/>
      <c r="AP60" s="559"/>
      <c r="AQ60" s="520"/>
      <c r="AR60" s="559"/>
      <c r="AS60" s="559"/>
      <c r="AT60" s="520"/>
      <c r="AU60" s="520"/>
      <c r="AV60" s="520"/>
      <c r="AW60" s="523"/>
      <c r="AX60" s="514"/>
      <c r="AY60" s="514"/>
      <c r="AZ60" s="514"/>
      <c r="BA60" s="514"/>
      <c r="BB60" s="526"/>
      <c r="BC60" s="514"/>
      <c r="BD60" s="514"/>
      <c r="BE60" s="517"/>
      <c r="BF60" s="517"/>
      <c r="BG60" s="517"/>
      <c r="BH60" s="517"/>
      <c r="BI60" s="517"/>
      <c r="BJ60" s="514"/>
      <c r="BK60" s="514"/>
      <c r="BL60" s="511"/>
    </row>
    <row r="61" spans="1:64" s="134" customFormat="1">
      <c r="A61" s="633"/>
      <c r="B61" s="633"/>
      <c r="C61" s="633"/>
      <c r="D61" s="538"/>
      <c r="E61" s="541"/>
      <c r="F61" s="544"/>
      <c r="G61" s="565"/>
      <c r="H61" s="523"/>
      <c r="I61" s="547"/>
      <c r="J61" s="550"/>
      <c r="K61" s="553"/>
      <c r="L61" s="514"/>
      <c r="M61" s="514"/>
      <c r="N61" s="654"/>
      <c r="O61" s="576"/>
      <c r="P61" s="523"/>
      <c r="Q61" s="535"/>
      <c r="R61" s="523"/>
      <c r="S61" s="535"/>
      <c r="T61" s="523"/>
      <c r="U61" s="535"/>
      <c r="V61" s="556"/>
      <c r="W61" s="535"/>
      <c r="X61" s="535"/>
      <c r="Y61" s="520"/>
      <c r="Z61" s="335">
        <v>5</v>
      </c>
      <c r="AA61" s="136"/>
      <c r="AB61" s="137"/>
      <c r="AC61" s="136"/>
      <c r="AD61" s="149" t="str">
        <f t="shared" si="0"/>
        <v/>
      </c>
      <c r="AE61" s="137"/>
      <c r="AF61" s="154" t="str">
        <f t="shared" si="1"/>
        <v/>
      </c>
      <c r="AG61" s="137"/>
      <c r="AH61" s="156" t="str">
        <f t="shared" si="2"/>
        <v/>
      </c>
      <c r="AI61" s="160" t="str">
        <f t="shared" si="3"/>
        <v/>
      </c>
      <c r="AJ61" s="161" t="str">
        <f>IFERROR(IF(AND(AD60="Probabilidad",AD61="Probabilidad"),(AJ60-(+AJ60*AI61)),IF(AND(AD60="Impacto",AD61="Probabilidad"),(AJ59-(+AJ59*AI61)),IF(AD61="Impacto",AJ60,""))),"")</f>
        <v/>
      </c>
      <c r="AK61" s="161" t="str">
        <f>IFERROR(IF(AND(AD60="Impacto",AD61="Impacto"),(AK60-(+AK60*AI61)),IF(AND(AD60="Probabilidad",AD61="Impacto"),(AK59-(+AK59*AI61)),IF(AD61="Probabilidad",AK60,""))),"")</f>
        <v/>
      </c>
      <c r="AL61" s="138"/>
      <c r="AM61" s="138"/>
      <c r="AN61" s="138"/>
      <c r="AO61" s="559"/>
      <c r="AP61" s="559"/>
      <c r="AQ61" s="520"/>
      <c r="AR61" s="559"/>
      <c r="AS61" s="559"/>
      <c r="AT61" s="520"/>
      <c r="AU61" s="520"/>
      <c r="AV61" s="520"/>
      <c r="AW61" s="523"/>
      <c r="AX61" s="514"/>
      <c r="AY61" s="514"/>
      <c r="AZ61" s="514"/>
      <c r="BA61" s="514"/>
      <c r="BB61" s="526"/>
      <c r="BC61" s="514"/>
      <c r="BD61" s="514"/>
      <c r="BE61" s="517"/>
      <c r="BF61" s="517"/>
      <c r="BG61" s="517"/>
      <c r="BH61" s="517"/>
      <c r="BI61" s="517"/>
      <c r="BJ61" s="514"/>
      <c r="BK61" s="514"/>
      <c r="BL61" s="511"/>
    </row>
    <row r="62" spans="1:64" s="134" customFormat="1" ht="15.75" thickBot="1">
      <c r="A62" s="633"/>
      <c r="B62" s="633"/>
      <c r="C62" s="633"/>
      <c r="D62" s="539"/>
      <c r="E62" s="542"/>
      <c r="F62" s="545"/>
      <c r="G62" s="566"/>
      <c r="H62" s="524"/>
      <c r="I62" s="548"/>
      <c r="J62" s="551"/>
      <c r="K62" s="554"/>
      <c r="L62" s="515"/>
      <c r="M62" s="515"/>
      <c r="N62" s="655"/>
      <c r="O62" s="577"/>
      <c r="P62" s="524"/>
      <c r="Q62" s="536"/>
      <c r="R62" s="524"/>
      <c r="S62" s="536"/>
      <c r="T62" s="524"/>
      <c r="U62" s="536"/>
      <c r="V62" s="557"/>
      <c r="W62" s="536"/>
      <c r="X62" s="536"/>
      <c r="Y62" s="521"/>
      <c r="Z62" s="336">
        <v>6</v>
      </c>
      <c r="AA62" s="139"/>
      <c r="AB62" s="141"/>
      <c r="AC62" s="139"/>
      <c r="AD62" s="150" t="str">
        <f t="shared" si="0"/>
        <v/>
      </c>
      <c r="AE62" s="140"/>
      <c r="AF62" s="155" t="str">
        <f t="shared" si="1"/>
        <v/>
      </c>
      <c r="AG62" s="140"/>
      <c r="AH62" s="157" t="str">
        <f t="shared" si="2"/>
        <v/>
      </c>
      <c r="AI62" s="162" t="str">
        <f t="shared" si="3"/>
        <v/>
      </c>
      <c r="AJ62" s="161" t="str">
        <f>IFERROR(IF(AND(AD61="Probabilidad",AD62="Probabilidad"),(AJ61-(+AJ61*AI62)),IF(AND(AD61="Impacto",AD62="Probabilidad"),(AJ60-(+AJ60*AI62)),IF(AD62="Impacto",AJ61,""))),"")</f>
        <v/>
      </c>
      <c r="AK62" s="161" t="str">
        <f>IFERROR(IF(AND(AD61="Impacto",AD62="Impacto"),(AK61-(+AK61*AI62)),IF(AND(AD61="Probabilidad",AD62="Impacto"),(AK60-(+AK60*AI62)),IF(AD62="Probabilidad",AK61,""))),"")</f>
        <v/>
      </c>
      <c r="AL62" s="142"/>
      <c r="AM62" s="142"/>
      <c r="AN62" s="142"/>
      <c r="AO62" s="560"/>
      <c r="AP62" s="560"/>
      <c r="AQ62" s="521"/>
      <c r="AR62" s="560"/>
      <c r="AS62" s="560"/>
      <c r="AT62" s="521"/>
      <c r="AU62" s="521"/>
      <c r="AV62" s="521"/>
      <c r="AW62" s="524"/>
      <c r="AX62" s="515"/>
      <c r="AY62" s="515"/>
      <c r="AZ62" s="515"/>
      <c r="BA62" s="515"/>
      <c r="BB62" s="527"/>
      <c r="BC62" s="515"/>
      <c r="BD62" s="515"/>
      <c r="BE62" s="518"/>
      <c r="BF62" s="518"/>
      <c r="BG62" s="518"/>
      <c r="BH62" s="518"/>
      <c r="BI62" s="518"/>
      <c r="BJ62" s="515"/>
      <c r="BK62" s="515"/>
      <c r="BL62" s="512"/>
    </row>
    <row r="63" spans="1:64" s="134" customFormat="1">
      <c r="A63" s="633"/>
      <c r="B63" s="633"/>
      <c r="C63" s="633"/>
      <c r="D63" s="537"/>
      <c r="E63" s="540"/>
      <c r="F63" s="543"/>
      <c r="G63" s="513"/>
      <c r="H63" s="522"/>
      <c r="I63" s="546" t="str">
        <f>IF(D63="","",IF(D63="RG",'Identificación RG'!B175,IF(H63="","",(CONCATENATE(H63," ",$K$2," ",G63," ",$K$3," ",M63," ",$K$4," ",L63)))))</f>
        <v/>
      </c>
      <c r="J63" s="549"/>
      <c r="K63" s="552" t="str">
        <f>CONCATENATE(" *",'Identificación RG'!C170," *",'Identificación RG'!E170," *",'Identificación RG'!G170)</f>
        <v xml:space="preserve"> * * *</v>
      </c>
      <c r="L63" s="513"/>
      <c r="M63" s="513"/>
      <c r="N63" s="528"/>
      <c r="O63" s="531"/>
      <c r="P63" s="522"/>
      <c r="Q63" s="534" t="str">
        <f>IF(P63="Muy Alta",100%,IF(P63="Alta",80%,IF(P63="Media",60%,IF(P63="Baja",40%,IF(P63="Muy Baja",20%,"")))))</f>
        <v/>
      </c>
      <c r="R63" s="522"/>
      <c r="S63" s="534" t="str">
        <f>IF(R63="Catastrófico",100%,IF(R63="Mayor",80%,IF(R63="Moderado",60%,IF(R63="Menor",40%,IF(R63="Leve",20%,"")))))</f>
        <v/>
      </c>
      <c r="T63" s="522"/>
      <c r="U63" s="534" t="str">
        <f>IF(T63="Catastrófico",100%,IF(T63="Mayor",80%,IF(T63="Moderado",60%,IF(T63="Menor",40%,IF(T63="Leve",20%,"")))))</f>
        <v/>
      </c>
      <c r="V63" s="555" t="str">
        <f>IF(W63=100%,"Catastrófico",IF(W63=80%,"Mayor",IF(W63=60%,"Moderado",IF(W63=40%,"Menor",IF(W63=20%,"Leve","")))))</f>
        <v/>
      </c>
      <c r="W63" s="534" t="str">
        <f>IF(AND(S63="",U63=""),"",MAX(S63,U63))</f>
        <v/>
      </c>
      <c r="X63" s="534" t="str">
        <f>CONCATENATE(P63,V63)</f>
        <v/>
      </c>
      <c r="Y63" s="519" t="str">
        <f>IF(X63="Muy AltaLeve","Alto",IF(X63="Muy AltaMenor","Alto",IF(X63="Muy AltaModerado","Alto",IF(X63="Muy AltaMayor","Alto",IF(X63="Muy AltaCatastrófico","Extremo",IF(X63="AltaLeve","Moderado",IF(X63="AltaMenor","Moderado",IF(X63="AltaModerado","Alto",IF(X63="AltaMayor","Alto",IF(X63="AltaCatastrófico","Extremo",IF(X63="MediaLeve","Moderado",IF(X63="MediaMenor","Moderado",IF(X63="MediaModerado","Moderado",IF(X63="MediaMayor","Alto",IF(X63="MediaCatastrófico","Extremo",IF(X63="BajaLeve","Bajo",IF(X63="BajaMenor","Moderado",IF(X63="BajaModerado","Moderado",IF(X63="BajaMayor","Alto",IF(X63="BajaCatastrófico","Extremo",IF(X63="Muy BajaLeve","Bajo",IF(X63="Muy BajaMenor","Bajo",IF(X63="Muy BajaModerado","Moderado",IF(X63="Muy BajaMayor","Alto",IF(X63="Muy BajaCatastrófico","Extremo","")))))))))))))))))))))))))</f>
        <v/>
      </c>
      <c r="Z63" s="334">
        <v>1</v>
      </c>
      <c r="AA63" s="131"/>
      <c r="AB63" s="132"/>
      <c r="AC63" s="131"/>
      <c r="AD63" s="148" t="str">
        <f t="shared" si="0"/>
        <v/>
      </c>
      <c r="AE63" s="132"/>
      <c r="AF63" s="153" t="str">
        <f t="shared" si="1"/>
        <v/>
      </c>
      <c r="AG63" s="132"/>
      <c r="AH63" s="153" t="str">
        <f t="shared" si="2"/>
        <v/>
      </c>
      <c r="AI63" s="158" t="str">
        <f t="shared" si="3"/>
        <v/>
      </c>
      <c r="AJ63" s="159" t="str">
        <f>IFERROR(IF(AD63="Probabilidad",(Q63-(+Q63*AI63)),IF(AD63="Impacto",Q63,"")),"")</f>
        <v/>
      </c>
      <c r="AK63" s="159" t="str">
        <f>IFERROR(IF(AD63="Impacto",(W63-(+W63*AI63)),IF(AD63="Probabilidad",W63,"")),"")</f>
        <v/>
      </c>
      <c r="AL63" s="133"/>
      <c r="AM63" s="133"/>
      <c r="AN63" s="133"/>
      <c r="AO63" s="558" t="str">
        <f>Q63</f>
        <v/>
      </c>
      <c r="AP63" s="558" t="str">
        <f>IF(AJ63="","",MIN(AJ63:AJ68))</f>
        <v/>
      </c>
      <c r="AQ63" s="519" t="str">
        <f>IFERROR(IF(AP63="","",IF(AP63&lt;=0.2,"Muy Baja",IF(AP63&lt;=0.4,"Baja",IF(AP63&lt;=0.6,"Media",IF(AP63&lt;=0.8,"Alta","Muy Alta"))))),"")</f>
        <v/>
      </c>
      <c r="AR63" s="558" t="str">
        <f>W63</f>
        <v/>
      </c>
      <c r="AS63" s="558" t="str">
        <f>IF(AK63="","",MIN(AK63:AK68))</f>
        <v/>
      </c>
      <c r="AT63" s="519" t="str">
        <f>IFERROR(IF(AS63="","",IF(AS63&lt;=0.2,"Leve",IF(AS63&lt;=0.4,"Menor",IF(AS63&lt;=0.6,"Moderado",IF(AS63&lt;=0.8,"Mayor","Catastrófico"))))),"")</f>
        <v/>
      </c>
      <c r="AU63" s="519" t="str">
        <f>Y63</f>
        <v/>
      </c>
      <c r="AV63" s="519" t="str">
        <f>IFERROR(IF(OR(AND(AQ63="Muy Baja",AT63="Leve"),AND(AQ63="Muy Baja",AT63="Menor"),AND(AQ63="Baja",AT63="Leve")),"Bajo",IF(OR(AND(AQ63="Muy baja",AT63="Moderado"),AND(AQ63="Baja",AT63="Menor"),AND(AQ63="Baja",AT63="Moderado"),AND(AQ63="Media",AT63="Leve"),AND(AQ63="Media",AT63="Menor"),AND(AQ63="Media",AT63="Moderado"),AND(AQ63="Alta",AT63="Leve"),AND(AQ63="Alta",AT63="Menor")),"Moderado",IF(OR(AND(AQ63="Muy Baja",AT63="Mayor"),AND(AQ63="Baja",AT63="Mayor"),AND(AQ63="Media",AT63="Mayor"),AND(AQ63="Alta",AT63="Moderado"),AND(AQ63="Alta",AT63="Mayor"),AND(AQ63="Muy Alta",AT63="Leve"),AND(AQ63="Muy Alta",AT63="Menor"),AND(AQ63="Muy Alta",AT63="Moderado"),AND(AQ63="Muy Alta",AT63="Mayor")),"Alto",IF(OR(AND(AQ63="Muy Baja",AT63="Catastrófico"),AND(AQ63="Baja",AT63="Catastrófico"),AND(AQ63="Media",AT63="Catastrófico"),AND(AQ63="Alta",AT63="Catastrófico"),AND(AQ63="Muy Alta",AT63="Catastrófico")),"Extremo","")))),"")</f>
        <v/>
      </c>
      <c r="AW63" s="522"/>
      <c r="AX63" s="513"/>
      <c r="AY63" s="513"/>
      <c r="AZ63" s="513"/>
      <c r="BA63" s="513"/>
      <c r="BB63" s="525"/>
      <c r="BC63" s="513"/>
      <c r="BD63" s="513"/>
      <c r="BE63" s="516"/>
      <c r="BF63" s="516"/>
      <c r="BG63" s="516"/>
      <c r="BH63" s="516"/>
      <c r="BI63" s="516"/>
      <c r="BJ63" s="513"/>
      <c r="BK63" s="513"/>
      <c r="BL63" s="510"/>
    </row>
    <row r="64" spans="1:64" s="134" customFormat="1">
      <c r="A64" s="633"/>
      <c r="B64" s="633"/>
      <c r="C64" s="633"/>
      <c r="D64" s="538"/>
      <c r="E64" s="541"/>
      <c r="F64" s="544"/>
      <c r="G64" s="565"/>
      <c r="H64" s="523"/>
      <c r="I64" s="547"/>
      <c r="J64" s="550"/>
      <c r="K64" s="553"/>
      <c r="L64" s="514"/>
      <c r="M64" s="514"/>
      <c r="N64" s="529"/>
      <c r="O64" s="532"/>
      <c r="P64" s="523"/>
      <c r="Q64" s="535"/>
      <c r="R64" s="523"/>
      <c r="S64" s="535"/>
      <c r="T64" s="523"/>
      <c r="U64" s="535"/>
      <c r="V64" s="556"/>
      <c r="W64" s="535"/>
      <c r="X64" s="535"/>
      <c r="Y64" s="520"/>
      <c r="Z64" s="335">
        <v>2</v>
      </c>
      <c r="AA64" s="136"/>
      <c r="AB64" s="137"/>
      <c r="AC64" s="136"/>
      <c r="AD64" s="149" t="str">
        <f t="shared" si="0"/>
        <v/>
      </c>
      <c r="AE64" s="137"/>
      <c r="AF64" s="154" t="str">
        <f t="shared" si="1"/>
        <v/>
      </c>
      <c r="AG64" s="137"/>
      <c r="AH64" s="156" t="str">
        <f t="shared" si="2"/>
        <v/>
      </c>
      <c r="AI64" s="160" t="str">
        <f t="shared" si="3"/>
        <v/>
      </c>
      <c r="AJ64" s="161" t="str">
        <f>IFERROR(IF(AND(AD63="Probabilidad",AD64="Probabilidad"),(AJ63-(+AJ63*AI64)),IF(AD64="Probabilidad",(Q63-(+Q63*AI64)),IF(AD64="Impacto",AJ63,""))),"")</f>
        <v/>
      </c>
      <c r="AK64" s="161" t="str">
        <f>IFERROR(IF(AND(AD63="Impacto",AD64="Impacto"),(AK63-(+AK63*AI64)),IF(AD64="Impacto",(W63-(W63*AI64)),IF(AD64="Probabilidad",AK63,""))),"")</f>
        <v/>
      </c>
      <c r="AL64" s="138"/>
      <c r="AM64" s="138"/>
      <c r="AN64" s="138"/>
      <c r="AO64" s="559"/>
      <c r="AP64" s="559"/>
      <c r="AQ64" s="520"/>
      <c r="AR64" s="559"/>
      <c r="AS64" s="559"/>
      <c r="AT64" s="520"/>
      <c r="AU64" s="520"/>
      <c r="AV64" s="520"/>
      <c r="AW64" s="523"/>
      <c r="AX64" s="514"/>
      <c r="AY64" s="514"/>
      <c r="AZ64" s="514"/>
      <c r="BA64" s="514"/>
      <c r="BB64" s="526"/>
      <c r="BC64" s="514"/>
      <c r="BD64" s="514"/>
      <c r="BE64" s="517"/>
      <c r="BF64" s="517"/>
      <c r="BG64" s="517"/>
      <c r="BH64" s="517"/>
      <c r="BI64" s="517"/>
      <c r="BJ64" s="514"/>
      <c r="BK64" s="514"/>
      <c r="BL64" s="511"/>
    </row>
    <row r="65" spans="1:64" s="134" customFormat="1">
      <c r="A65" s="633"/>
      <c r="B65" s="633"/>
      <c r="C65" s="633"/>
      <c r="D65" s="538"/>
      <c r="E65" s="541"/>
      <c r="F65" s="544"/>
      <c r="G65" s="565"/>
      <c r="H65" s="523"/>
      <c r="I65" s="547"/>
      <c r="J65" s="550"/>
      <c r="K65" s="553"/>
      <c r="L65" s="514"/>
      <c r="M65" s="514"/>
      <c r="N65" s="529"/>
      <c r="O65" s="532"/>
      <c r="P65" s="523"/>
      <c r="Q65" s="535"/>
      <c r="R65" s="523"/>
      <c r="S65" s="535"/>
      <c r="T65" s="523"/>
      <c r="U65" s="535"/>
      <c r="V65" s="556"/>
      <c r="W65" s="535"/>
      <c r="X65" s="535"/>
      <c r="Y65" s="520"/>
      <c r="Z65" s="335">
        <v>3</v>
      </c>
      <c r="AA65" s="379"/>
      <c r="AB65" s="137"/>
      <c r="AC65" s="136"/>
      <c r="AD65" s="149" t="str">
        <f t="shared" si="0"/>
        <v/>
      </c>
      <c r="AE65" s="137"/>
      <c r="AF65" s="154" t="str">
        <f t="shared" si="1"/>
        <v/>
      </c>
      <c r="AG65" s="137"/>
      <c r="AH65" s="156" t="str">
        <f t="shared" si="2"/>
        <v/>
      </c>
      <c r="AI65" s="160" t="str">
        <f t="shared" si="3"/>
        <v/>
      </c>
      <c r="AJ65" s="161" t="str">
        <f>IFERROR(IF(AND(AD64="Probabilidad",AD65="Probabilidad"),(AJ64-(+AJ64*AI65)),IF(AND(AD64="Impacto",AD65="Probabilidad"),(AJ63-(+AJ63*AI65)),IF(AD65="Impacto",AJ64,""))),"")</f>
        <v/>
      </c>
      <c r="AK65" s="161" t="str">
        <f>IFERROR(IF(AND(AD64="Impacto",AD65="Impacto"),(AK64-(+AK64*AI65)),IF(AND(AD64="Probabilidad",AD65="Impacto"),(AK63-(+AK63*AI65)),IF(AD65="Probabilidad",AK64,""))),"")</f>
        <v/>
      </c>
      <c r="AL65" s="138"/>
      <c r="AM65" s="138"/>
      <c r="AN65" s="138"/>
      <c r="AO65" s="559"/>
      <c r="AP65" s="559"/>
      <c r="AQ65" s="520"/>
      <c r="AR65" s="559"/>
      <c r="AS65" s="559"/>
      <c r="AT65" s="520"/>
      <c r="AU65" s="520"/>
      <c r="AV65" s="520"/>
      <c r="AW65" s="523"/>
      <c r="AX65" s="514"/>
      <c r="AY65" s="514"/>
      <c r="AZ65" s="514"/>
      <c r="BA65" s="514"/>
      <c r="BB65" s="526"/>
      <c r="BC65" s="514"/>
      <c r="BD65" s="514"/>
      <c r="BE65" s="517"/>
      <c r="BF65" s="517"/>
      <c r="BG65" s="517"/>
      <c r="BH65" s="517"/>
      <c r="BI65" s="517"/>
      <c r="BJ65" s="514"/>
      <c r="BK65" s="514"/>
      <c r="BL65" s="511"/>
    </row>
    <row r="66" spans="1:64" s="134" customFormat="1">
      <c r="A66" s="633"/>
      <c r="B66" s="633"/>
      <c r="C66" s="633"/>
      <c r="D66" s="538"/>
      <c r="E66" s="541"/>
      <c r="F66" s="544"/>
      <c r="G66" s="565"/>
      <c r="H66" s="523"/>
      <c r="I66" s="547"/>
      <c r="J66" s="550"/>
      <c r="K66" s="553"/>
      <c r="L66" s="514"/>
      <c r="M66" s="514"/>
      <c r="N66" s="529"/>
      <c r="O66" s="532"/>
      <c r="P66" s="523"/>
      <c r="Q66" s="535"/>
      <c r="R66" s="523"/>
      <c r="S66" s="535"/>
      <c r="T66" s="523"/>
      <c r="U66" s="535"/>
      <c r="V66" s="556"/>
      <c r="W66" s="535"/>
      <c r="X66" s="535"/>
      <c r="Y66" s="520"/>
      <c r="Z66" s="335">
        <v>4</v>
      </c>
      <c r="AA66" s="379"/>
      <c r="AB66" s="138"/>
      <c r="AC66" s="379"/>
      <c r="AD66" s="149" t="str">
        <f t="shared" si="0"/>
        <v/>
      </c>
      <c r="AE66" s="137"/>
      <c r="AF66" s="154" t="str">
        <f t="shared" si="1"/>
        <v/>
      </c>
      <c r="AG66" s="137"/>
      <c r="AH66" s="156" t="str">
        <f t="shared" si="2"/>
        <v/>
      </c>
      <c r="AI66" s="160" t="str">
        <f t="shared" si="3"/>
        <v/>
      </c>
      <c r="AJ66" s="161" t="str">
        <f>IFERROR(IF(AND(AD65="Probabilidad",AD66="Probabilidad"),(AJ65-(+AJ65*AI66)),IF(AND(AD65="Impacto",AD66="Probabilidad"),(AJ64-(+AJ64*AI66)),IF(AD66="Impacto",AJ65,""))),"")</f>
        <v/>
      </c>
      <c r="AK66" s="161" t="str">
        <f>IFERROR(IF(AND(AD65="Impacto",AD66="Impacto"),(AK65-(+AK65*AI66)),IF(AND(AD65="Probabilidad",AD66="Impacto"),(AK64-(+AK64*AI66)),IF(AD66="Probabilidad",AK65,""))),"")</f>
        <v/>
      </c>
      <c r="AL66" s="138"/>
      <c r="AM66" s="138"/>
      <c r="AN66" s="138"/>
      <c r="AO66" s="559"/>
      <c r="AP66" s="559"/>
      <c r="AQ66" s="520"/>
      <c r="AR66" s="559"/>
      <c r="AS66" s="559"/>
      <c r="AT66" s="520"/>
      <c r="AU66" s="520"/>
      <c r="AV66" s="520"/>
      <c r="AW66" s="523"/>
      <c r="AX66" s="514"/>
      <c r="AY66" s="514"/>
      <c r="AZ66" s="514"/>
      <c r="BA66" s="514"/>
      <c r="BB66" s="526"/>
      <c r="BC66" s="514"/>
      <c r="BD66" s="514"/>
      <c r="BE66" s="517"/>
      <c r="BF66" s="517"/>
      <c r="BG66" s="517"/>
      <c r="BH66" s="517"/>
      <c r="BI66" s="517"/>
      <c r="BJ66" s="514"/>
      <c r="BK66" s="514"/>
      <c r="BL66" s="511"/>
    </row>
    <row r="67" spans="1:64" s="134" customFormat="1">
      <c r="A67" s="633"/>
      <c r="B67" s="633"/>
      <c r="C67" s="633"/>
      <c r="D67" s="538"/>
      <c r="E67" s="541"/>
      <c r="F67" s="544"/>
      <c r="G67" s="565"/>
      <c r="H67" s="523"/>
      <c r="I67" s="547"/>
      <c r="J67" s="550"/>
      <c r="K67" s="553"/>
      <c r="L67" s="514"/>
      <c r="M67" s="514"/>
      <c r="N67" s="529"/>
      <c r="O67" s="532"/>
      <c r="P67" s="523"/>
      <c r="Q67" s="535"/>
      <c r="R67" s="523"/>
      <c r="S67" s="535"/>
      <c r="T67" s="523"/>
      <c r="U67" s="535"/>
      <c r="V67" s="556"/>
      <c r="W67" s="535"/>
      <c r="X67" s="535"/>
      <c r="Y67" s="520"/>
      <c r="Z67" s="335">
        <v>5</v>
      </c>
      <c r="AA67" s="136"/>
      <c r="AB67" s="137"/>
      <c r="AC67" s="136"/>
      <c r="AD67" s="149" t="str">
        <f t="shared" si="0"/>
        <v/>
      </c>
      <c r="AE67" s="137"/>
      <c r="AF67" s="154" t="str">
        <f t="shared" si="1"/>
        <v/>
      </c>
      <c r="AG67" s="137"/>
      <c r="AH67" s="156" t="str">
        <f t="shared" si="2"/>
        <v/>
      </c>
      <c r="AI67" s="160" t="str">
        <f t="shared" si="3"/>
        <v/>
      </c>
      <c r="AJ67" s="161" t="str">
        <f>IFERROR(IF(AND(AD66="Probabilidad",AD67="Probabilidad"),(AJ66-(+AJ66*AI67)),IF(AND(AD66="Impacto",AD67="Probabilidad"),(AJ65-(+AJ65*AI67)),IF(AD67="Impacto",AJ66,""))),"")</f>
        <v/>
      </c>
      <c r="AK67" s="161" t="str">
        <f>IFERROR(IF(AND(AD66="Impacto",AD67="Impacto"),(AK66-(+AK66*AI67)),IF(AND(AD66="Probabilidad",AD67="Impacto"),(AK65-(+AK65*AI67)),IF(AD67="Probabilidad",AK66,""))),"")</f>
        <v/>
      </c>
      <c r="AL67" s="138"/>
      <c r="AM67" s="138"/>
      <c r="AN67" s="138"/>
      <c r="AO67" s="559"/>
      <c r="AP67" s="559"/>
      <c r="AQ67" s="520"/>
      <c r="AR67" s="559"/>
      <c r="AS67" s="559"/>
      <c r="AT67" s="520"/>
      <c r="AU67" s="520"/>
      <c r="AV67" s="520"/>
      <c r="AW67" s="523"/>
      <c r="AX67" s="514"/>
      <c r="AY67" s="514"/>
      <c r="AZ67" s="514"/>
      <c r="BA67" s="514"/>
      <c r="BB67" s="526"/>
      <c r="BC67" s="514"/>
      <c r="BD67" s="514"/>
      <c r="BE67" s="517"/>
      <c r="BF67" s="517"/>
      <c r="BG67" s="517"/>
      <c r="BH67" s="517"/>
      <c r="BI67" s="517"/>
      <c r="BJ67" s="514"/>
      <c r="BK67" s="514"/>
      <c r="BL67" s="511"/>
    </row>
    <row r="68" spans="1:64" s="134" customFormat="1" ht="15.75" thickBot="1">
      <c r="A68" s="633"/>
      <c r="B68" s="633"/>
      <c r="C68" s="633"/>
      <c r="D68" s="539"/>
      <c r="E68" s="542"/>
      <c r="F68" s="545"/>
      <c r="G68" s="566"/>
      <c r="H68" s="524"/>
      <c r="I68" s="548"/>
      <c r="J68" s="551"/>
      <c r="K68" s="554"/>
      <c r="L68" s="515"/>
      <c r="M68" s="515"/>
      <c r="N68" s="530"/>
      <c r="O68" s="533"/>
      <c r="P68" s="524"/>
      <c r="Q68" s="536"/>
      <c r="R68" s="524"/>
      <c r="S68" s="536"/>
      <c r="T68" s="524"/>
      <c r="U68" s="536"/>
      <c r="V68" s="557"/>
      <c r="W68" s="536"/>
      <c r="X68" s="536"/>
      <c r="Y68" s="521"/>
      <c r="Z68" s="336">
        <v>6</v>
      </c>
      <c r="AA68" s="139"/>
      <c r="AB68" s="141"/>
      <c r="AC68" s="139"/>
      <c r="AD68" s="151" t="str">
        <f t="shared" si="0"/>
        <v/>
      </c>
      <c r="AE68" s="141"/>
      <c r="AF68" s="155" t="str">
        <f t="shared" si="1"/>
        <v/>
      </c>
      <c r="AG68" s="141"/>
      <c r="AH68" s="157" t="str">
        <f t="shared" si="2"/>
        <v/>
      </c>
      <c r="AI68" s="162" t="str">
        <f t="shared" si="3"/>
        <v/>
      </c>
      <c r="AJ68" s="163" t="str">
        <f>IFERROR(IF(AND(AD67="Probabilidad",AD68="Probabilidad"),(AJ67-(+AJ67*AI68)),IF(AND(AD67="Impacto",AD68="Probabilidad"),(AJ66-(+AJ66*AI68)),IF(AD68="Impacto",AJ67,""))),"")</f>
        <v/>
      </c>
      <c r="AK68" s="163" t="str">
        <f>IFERROR(IF(AND(AD67="Impacto",AD68="Impacto"),(AK67-(+AK67*AI68)),IF(AND(AD67="Probabilidad",AD68="Impacto"),(AK66-(+AK66*AI68)),IF(AD68="Probabilidad",AK67,""))),"")</f>
        <v/>
      </c>
      <c r="AL68" s="142"/>
      <c r="AM68" s="142"/>
      <c r="AN68" s="142"/>
      <c r="AO68" s="560"/>
      <c r="AP68" s="560"/>
      <c r="AQ68" s="521"/>
      <c r="AR68" s="560"/>
      <c r="AS68" s="560"/>
      <c r="AT68" s="521"/>
      <c r="AU68" s="521"/>
      <c r="AV68" s="521"/>
      <c r="AW68" s="524"/>
      <c r="AX68" s="515"/>
      <c r="AY68" s="515"/>
      <c r="AZ68" s="515"/>
      <c r="BA68" s="515"/>
      <c r="BB68" s="527"/>
      <c r="BC68" s="515"/>
      <c r="BD68" s="515"/>
      <c r="BE68" s="518"/>
      <c r="BF68" s="518"/>
      <c r="BG68" s="518"/>
      <c r="BH68" s="518"/>
      <c r="BI68" s="518"/>
      <c r="BJ68" s="515"/>
      <c r="BK68" s="515"/>
      <c r="BL68" s="512"/>
    </row>
    <row r="69" spans="1:64" s="134" customFormat="1" hidden="1">
      <c r="A69" s="633"/>
      <c r="B69" s="633"/>
      <c r="C69" s="633"/>
      <c r="D69" s="537"/>
      <c r="E69" s="540"/>
      <c r="F69" s="543"/>
      <c r="G69" s="513"/>
      <c r="H69" s="522"/>
      <c r="I69" s="546" t="str">
        <f>IF(D69="","",IF(D69="RG",'Identificación RG'!B192,IF(H69="","",(CONCATENATE(H69," ",$K$2," ",G69," ",$K$3," ",M69," ",$K$4," ",L69)))))</f>
        <v/>
      </c>
      <c r="J69" s="549"/>
      <c r="K69" s="552" t="str">
        <f>CONCATENATE(" *",'Identificación RG'!C187," *",'Identificación RG'!E187," *",'Identificación RG'!G187)</f>
        <v xml:space="preserve"> * * *</v>
      </c>
      <c r="L69" s="513"/>
      <c r="M69" s="513"/>
      <c r="N69" s="528"/>
      <c r="O69" s="531"/>
      <c r="P69" s="522"/>
      <c r="Q69" s="534" t="str">
        <f>IF(P69="Muy Alta",100%,IF(P69="Alta",80%,IF(P69="Media",60%,IF(P69="Baja",40%,IF(P69="Muy Baja",20%,"")))))</f>
        <v/>
      </c>
      <c r="R69" s="522"/>
      <c r="S69" s="534" t="str">
        <f>IF(R69="Catastrófico",100%,IF(R69="Mayor",80%,IF(R69="Moderado",60%,IF(R69="Menor",40%,IF(R69="Leve",20%,"")))))</f>
        <v/>
      </c>
      <c r="T69" s="522"/>
      <c r="U69" s="534" t="str">
        <f>IF(T69="Catastrófico",100%,IF(T69="Mayor",80%,IF(T69="Moderado",60%,IF(T69="Menor",40%,IF(T69="Leve",20%,"")))))</f>
        <v/>
      </c>
      <c r="V69" s="555" t="str">
        <f>IF(W69=100%,"Catastrófico",IF(W69=80%,"Mayor",IF(W69=60%,"Moderado",IF(W69=40%,"Menor",IF(W69=20%,"Leve","")))))</f>
        <v/>
      </c>
      <c r="W69" s="534" t="str">
        <f>IF(AND(S69="",U69=""),"",MAX(S69,U69))</f>
        <v/>
      </c>
      <c r="X69" s="534" t="str">
        <f>CONCATENATE(P69,V69)</f>
        <v/>
      </c>
      <c r="Y69" s="519" t="str">
        <f>IF(X69="Muy AltaLeve","Alto",IF(X69="Muy AltaMenor","Alto",IF(X69="Muy AltaModerado","Alto",IF(X69="Muy AltaMayor","Alto",IF(X69="Muy AltaCatastrófico","Extremo",IF(X69="AltaLeve","Moderado",IF(X69="AltaMenor","Moderado",IF(X69="AltaModerado","Alto",IF(X69="AltaMayor","Alto",IF(X69="AltaCatastrófico","Extremo",IF(X69="MediaLeve","Moderado",IF(X69="MediaMenor","Moderado",IF(X69="MediaModerado","Moderado",IF(X69="MediaMayor","Alto",IF(X69="MediaCatastrófico","Extremo",IF(X69="BajaLeve","Bajo",IF(X69="BajaMenor","Moderado",IF(X69="BajaModerado","Moderado",IF(X69="BajaMayor","Alto",IF(X69="BajaCatastrófico","Extremo",IF(X69="Muy BajaLeve","Bajo",IF(X69="Muy BajaMenor","Bajo",IF(X69="Muy BajaModerado","Moderado",IF(X69="Muy BajaMayor","Alto",IF(X69="Muy BajaCatastrófico","Extremo","")))))))))))))))))))))))))</f>
        <v/>
      </c>
      <c r="Z69" s="334">
        <v>1</v>
      </c>
      <c r="AA69" s="131"/>
      <c r="AB69" s="132"/>
      <c r="AC69" s="131"/>
      <c r="AD69" s="148" t="str">
        <f t="shared" ref="AD69:AD98" si="4">IF(OR(AE69="Preventivo",AE69="Detectivo"),"Probabilidad",IF(AE69="Correctivo","Impacto",""))</f>
        <v/>
      </c>
      <c r="AE69" s="132"/>
      <c r="AF69" s="153" t="str">
        <f t="shared" ref="AF69:AF98" si="5">IF(AE69="","",IF(AE69="Preventivo",25%,IF(AE69="Detectivo",15%,IF(AE69="Correctivo",10%))))</f>
        <v/>
      </c>
      <c r="AG69" s="132"/>
      <c r="AH69" s="153" t="str">
        <f t="shared" ref="AH69:AH98" si="6">IF(AG69="Automático",25%,IF(AG69="Manual",15%,""))</f>
        <v/>
      </c>
      <c r="AI69" s="158" t="str">
        <f t="shared" ref="AI69:AI98" si="7">IF(OR(AF69="",AH69=""),"",AF69+AH69)</f>
        <v/>
      </c>
      <c r="AJ69" s="159" t="str">
        <f>IFERROR(IF(AD69="Probabilidad",(Q69-(+Q69*AI69)),IF(AD69="Impacto",Q69,"")),"")</f>
        <v/>
      </c>
      <c r="AK69" s="159" t="str">
        <f>IFERROR(IF(AD69="Impacto",(W69-(+W69*AI69)),IF(AD69="Probabilidad",W69,"")),"")</f>
        <v/>
      </c>
      <c r="AL69" s="133"/>
      <c r="AM69" s="133"/>
      <c r="AN69" s="133"/>
      <c r="AO69" s="558" t="str">
        <f>Q69</f>
        <v/>
      </c>
      <c r="AP69" s="558" t="str">
        <f>IF(AJ69="","",MIN(AJ69:AJ74))</f>
        <v/>
      </c>
      <c r="AQ69" s="519" t="str">
        <f>IFERROR(IF(AP69="","",IF(AP69&lt;=0.2,"Muy Baja",IF(AP69&lt;=0.4,"Baja",IF(AP69&lt;=0.6,"Media",IF(AP69&lt;=0.8,"Alta","Muy Alta"))))),"")</f>
        <v/>
      </c>
      <c r="AR69" s="558" t="str">
        <f>W69</f>
        <v/>
      </c>
      <c r="AS69" s="558" t="str">
        <f>IF(AK69="","",MIN(AK69:AK74))</f>
        <v/>
      </c>
      <c r="AT69" s="519" t="str">
        <f>IFERROR(IF(AS69="","",IF(AS69&lt;=0.2,"Leve",IF(AS69&lt;=0.4,"Menor",IF(AS69&lt;=0.6,"Moderado",IF(AS69&lt;=0.8,"Mayor","Catastrófico"))))),"")</f>
        <v/>
      </c>
      <c r="AU69" s="519" t="str">
        <f>Y69</f>
        <v/>
      </c>
      <c r="AV69" s="519" t="str">
        <f>IFERROR(IF(OR(AND(AQ69="Muy Baja",AT69="Leve"),AND(AQ69="Muy Baja",AT69="Menor"),AND(AQ69="Baja",AT69="Leve")),"Bajo",IF(OR(AND(AQ69="Muy baja",AT69="Moderado"),AND(AQ69="Baja",AT69="Menor"),AND(AQ69="Baja",AT69="Moderado"),AND(AQ69="Media",AT69="Leve"),AND(AQ69="Media",AT69="Menor"),AND(AQ69="Media",AT69="Moderado"),AND(AQ69="Alta",AT69="Leve"),AND(AQ69="Alta",AT69="Menor")),"Moderado",IF(OR(AND(AQ69="Muy Baja",AT69="Mayor"),AND(AQ69="Baja",AT69="Mayor"),AND(AQ69="Media",AT69="Mayor"),AND(AQ69="Alta",AT69="Moderado"),AND(AQ69="Alta",AT69="Mayor"),AND(AQ69="Muy Alta",AT69="Leve"),AND(AQ69="Muy Alta",AT69="Menor"),AND(AQ69="Muy Alta",AT69="Moderado"),AND(AQ69="Muy Alta",AT69="Mayor")),"Alto",IF(OR(AND(AQ69="Muy Baja",AT69="Catastrófico"),AND(AQ69="Baja",AT69="Catastrófico"),AND(AQ69="Media",AT69="Catastrófico"),AND(AQ69="Alta",AT69="Catastrófico"),AND(AQ69="Muy Alta",AT69="Catastrófico")),"Extremo","")))),"")</f>
        <v/>
      </c>
      <c r="AW69" s="522"/>
      <c r="AX69" s="513"/>
      <c r="AY69" s="513"/>
      <c r="AZ69" s="513"/>
      <c r="BA69" s="513"/>
      <c r="BB69" s="525"/>
      <c r="BC69" s="513"/>
      <c r="BD69" s="513"/>
      <c r="BE69" s="516"/>
      <c r="BF69" s="516"/>
      <c r="BG69" s="516"/>
      <c r="BH69" s="516"/>
      <c r="BI69" s="516"/>
      <c r="BJ69" s="513"/>
      <c r="BK69" s="513"/>
      <c r="BL69" s="510"/>
    </row>
    <row r="70" spans="1:64" s="134" customFormat="1" hidden="1">
      <c r="A70" s="633"/>
      <c r="B70" s="633"/>
      <c r="C70" s="633"/>
      <c r="D70" s="538"/>
      <c r="E70" s="541"/>
      <c r="F70" s="544"/>
      <c r="G70" s="514"/>
      <c r="H70" s="523"/>
      <c r="I70" s="547"/>
      <c r="J70" s="550"/>
      <c r="K70" s="553"/>
      <c r="L70" s="514"/>
      <c r="M70" s="514"/>
      <c r="N70" s="529"/>
      <c r="O70" s="532"/>
      <c r="P70" s="523"/>
      <c r="Q70" s="535"/>
      <c r="R70" s="523"/>
      <c r="S70" s="535"/>
      <c r="T70" s="523"/>
      <c r="U70" s="535"/>
      <c r="V70" s="556"/>
      <c r="W70" s="535"/>
      <c r="X70" s="535"/>
      <c r="Y70" s="520"/>
      <c r="Z70" s="335">
        <v>2</v>
      </c>
      <c r="AA70" s="136"/>
      <c r="AB70" s="137"/>
      <c r="AC70" s="136"/>
      <c r="AD70" s="149" t="str">
        <f t="shared" si="4"/>
        <v/>
      </c>
      <c r="AE70" s="137"/>
      <c r="AF70" s="154" t="str">
        <f t="shared" si="5"/>
        <v/>
      </c>
      <c r="AG70" s="137"/>
      <c r="AH70" s="156" t="str">
        <f t="shared" si="6"/>
        <v/>
      </c>
      <c r="AI70" s="160" t="str">
        <f t="shared" si="7"/>
        <v/>
      </c>
      <c r="AJ70" s="161" t="str">
        <f>IFERROR(IF(AND(AD69="Probabilidad",AD70="Probabilidad"),(AJ69-(+AJ69*AI70)),IF(AD70="Probabilidad",(Q69-(+Q69*AI70)),IF(AD70="Impacto",AJ69,""))),"")</f>
        <v/>
      </c>
      <c r="AK70" s="161" t="str">
        <f>IFERROR(IF(AND(AD69="Impacto",AD70="Impacto"),(AK69-(+AK69*AI70)),IF(AD70="Impacto",(W69-(W69*AI70)),IF(AD70="Probabilidad",AK69,""))),"")</f>
        <v/>
      </c>
      <c r="AL70" s="138"/>
      <c r="AM70" s="138"/>
      <c r="AN70" s="138"/>
      <c r="AO70" s="559"/>
      <c r="AP70" s="559"/>
      <c r="AQ70" s="520"/>
      <c r="AR70" s="559"/>
      <c r="AS70" s="559"/>
      <c r="AT70" s="520"/>
      <c r="AU70" s="520"/>
      <c r="AV70" s="520"/>
      <c r="AW70" s="523"/>
      <c r="AX70" s="514"/>
      <c r="AY70" s="514"/>
      <c r="AZ70" s="514"/>
      <c r="BA70" s="514"/>
      <c r="BB70" s="526"/>
      <c r="BC70" s="514"/>
      <c r="BD70" s="514"/>
      <c r="BE70" s="517"/>
      <c r="BF70" s="517"/>
      <c r="BG70" s="517"/>
      <c r="BH70" s="517"/>
      <c r="BI70" s="517"/>
      <c r="BJ70" s="514"/>
      <c r="BK70" s="514"/>
      <c r="BL70" s="511"/>
    </row>
    <row r="71" spans="1:64" s="134" customFormat="1" hidden="1">
      <c r="A71" s="633"/>
      <c r="B71" s="633"/>
      <c r="C71" s="633"/>
      <c r="D71" s="538"/>
      <c r="E71" s="541"/>
      <c r="F71" s="544"/>
      <c r="G71" s="514"/>
      <c r="H71" s="523"/>
      <c r="I71" s="547"/>
      <c r="J71" s="550"/>
      <c r="K71" s="553"/>
      <c r="L71" s="514"/>
      <c r="M71" s="514"/>
      <c r="N71" s="529"/>
      <c r="O71" s="532"/>
      <c r="P71" s="523"/>
      <c r="Q71" s="535"/>
      <c r="R71" s="523"/>
      <c r="S71" s="535"/>
      <c r="T71" s="523"/>
      <c r="U71" s="535"/>
      <c r="V71" s="556"/>
      <c r="W71" s="535"/>
      <c r="X71" s="535"/>
      <c r="Y71" s="520"/>
      <c r="Z71" s="335">
        <v>3</v>
      </c>
      <c r="AA71" s="136"/>
      <c r="AB71" s="137"/>
      <c r="AC71" s="136"/>
      <c r="AD71" s="149" t="str">
        <f t="shared" si="4"/>
        <v/>
      </c>
      <c r="AE71" s="137"/>
      <c r="AF71" s="154" t="str">
        <f t="shared" si="5"/>
        <v/>
      </c>
      <c r="AG71" s="137"/>
      <c r="AH71" s="156" t="str">
        <f t="shared" si="6"/>
        <v/>
      </c>
      <c r="AI71" s="160" t="str">
        <f t="shared" si="7"/>
        <v/>
      </c>
      <c r="AJ71" s="161" t="str">
        <f>IFERROR(IF(AND(AD70="Probabilidad",AD71="Probabilidad"),(AJ70-(+AJ70*AI71)),IF(AND(AD70="Impacto",AD71="Probabilidad"),(AJ69-(+AJ69*AI71)),IF(AD71="Impacto",AJ70,""))),"")</f>
        <v/>
      </c>
      <c r="AK71" s="161" t="str">
        <f>IFERROR(IF(AND(AD70="Impacto",AD71="Impacto"),(AK70-(+AK70*AI71)),IF(AND(AD70="Probabilidad",AD71="Impacto"),(AK69-(+AK69*AI71)),IF(AD71="Probabilidad",AK70,""))),"")</f>
        <v/>
      </c>
      <c r="AL71" s="138"/>
      <c r="AM71" s="138"/>
      <c r="AN71" s="138"/>
      <c r="AO71" s="559"/>
      <c r="AP71" s="559"/>
      <c r="AQ71" s="520"/>
      <c r="AR71" s="559"/>
      <c r="AS71" s="559"/>
      <c r="AT71" s="520"/>
      <c r="AU71" s="520"/>
      <c r="AV71" s="520"/>
      <c r="AW71" s="523"/>
      <c r="AX71" s="514"/>
      <c r="AY71" s="514"/>
      <c r="AZ71" s="514"/>
      <c r="BA71" s="514"/>
      <c r="BB71" s="526"/>
      <c r="BC71" s="514"/>
      <c r="BD71" s="514"/>
      <c r="BE71" s="517"/>
      <c r="BF71" s="517"/>
      <c r="BG71" s="517"/>
      <c r="BH71" s="517"/>
      <c r="BI71" s="517"/>
      <c r="BJ71" s="514"/>
      <c r="BK71" s="514"/>
      <c r="BL71" s="511"/>
    </row>
    <row r="72" spans="1:64" s="134" customFormat="1" hidden="1">
      <c r="A72" s="633"/>
      <c r="B72" s="633"/>
      <c r="C72" s="633"/>
      <c r="D72" s="538"/>
      <c r="E72" s="541"/>
      <c r="F72" s="544"/>
      <c r="G72" s="514"/>
      <c r="H72" s="523"/>
      <c r="I72" s="547"/>
      <c r="J72" s="550"/>
      <c r="K72" s="553"/>
      <c r="L72" s="514"/>
      <c r="M72" s="514"/>
      <c r="N72" s="529"/>
      <c r="O72" s="532"/>
      <c r="P72" s="523"/>
      <c r="Q72" s="535"/>
      <c r="R72" s="523"/>
      <c r="S72" s="535"/>
      <c r="T72" s="523"/>
      <c r="U72" s="535"/>
      <c r="V72" s="556"/>
      <c r="W72" s="535"/>
      <c r="X72" s="535"/>
      <c r="Y72" s="520"/>
      <c r="Z72" s="335">
        <v>4</v>
      </c>
      <c r="AA72" s="136"/>
      <c r="AB72" s="137"/>
      <c r="AC72" s="136"/>
      <c r="AD72" s="149" t="str">
        <f t="shared" si="4"/>
        <v/>
      </c>
      <c r="AE72" s="137"/>
      <c r="AF72" s="154" t="str">
        <f t="shared" si="5"/>
        <v/>
      </c>
      <c r="AG72" s="137"/>
      <c r="AH72" s="156" t="str">
        <f t="shared" si="6"/>
        <v/>
      </c>
      <c r="AI72" s="160" t="str">
        <f t="shared" si="7"/>
        <v/>
      </c>
      <c r="AJ72" s="161" t="str">
        <f>IFERROR(IF(AND(AD71="Probabilidad",AD72="Probabilidad"),(AJ71-(+AJ71*AI72)),IF(AND(AD71="Impacto",AD72="Probabilidad"),(AJ70-(+AJ70*AI72)),IF(AD72="Impacto",AJ71,""))),"")</f>
        <v/>
      </c>
      <c r="AK72" s="161" t="str">
        <f>IFERROR(IF(AND(AD71="Impacto",AD72="Impacto"),(AK71-(+AK71*AI72)),IF(AND(AD71="Probabilidad",AD72="Impacto"),(AK70-(+AK70*AI72)),IF(AD72="Probabilidad",AK71,""))),"")</f>
        <v/>
      </c>
      <c r="AL72" s="138"/>
      <c r="AM72" s="138"/>
      <c r="AN72" s="138"/>
      <c r="AO72" s="559"/>
      <c r="AP72" s="559"/>
      <c r="AQ72" s="520"/>
      <c r="AR72" s="559"/>
      <c r="AS72" s="559"/>
      <c r="AT72" s="520"/>
      <c r="AU72" s="520"/>
      <c r="AV72" s="520"/>
      <c r="AW72" s="523"/>
      <c r="AX72" s="514"/>
      <c r="AY72" s="514"/>
      <c r="AZ72" s="514"/>
      <c r="BA72" s="514"/>
      <c r="BB72" s="526"/>
      <c r="BC72" s="514"/>
      <c r="BD72" s="514"/>
      <c r="BE72" s="517"/>
      <c r="BF72" s="517"/>
      <c r="BG72" s="517"/>
      <c r="BH72" s="517"/>
      <c r="BI72" s="517"/>
      <c r="BJ72" s="514"/>
      <c r="BK72" s="514"/>
      <c r="BL72" s="511"/>
    </row>
    <row r="73" spans="1:64" s="134" customFormat="1" hidden="1">
      <c r="A73" s="633"/>
      <c r="B73" s="633"/>
      <c r="C73" s="633"/>
      <c r="D73" s="538"/>
      <c r="E73" s="541"/>
      <c r="F73" s="544"/>
      <c r="G73" s="514"/>
      <c r="H73" s="523"/>
      <c r="I73" s="547"/>
      <c r="J73" s="550"/>
      <c r="K73" s="553"/>
      <c r="L73" s="514"/>
      <c r="M73" s="514"/>
      <c r="N73" s="529"/>
      <c r="O73" s="532"/>
      <c r="P73" s="523"/>
      <c r="Q73" s="535"/>
      <c r="R73" s="523"/>
      <c r="S73" s="535"/>
      <c r="T73" s="523"/>
      <c r="U73" s="535"/>
      <c r="V73" s="556"/>
      <c r="W73" s="535"/>
      <c r="X73" s="535"/>
      <c r="Y73" s="520"/>
      <c r="Z73" s="335">
        <v>5</v>
      </c>
      <c r="AA73" s="136"/>
      <c r="AB73" s="137"/>
      <c r="AC73" s="136"/>
      <c r="AD73" s="149" t="str">
        <f t="shared" si="4"/>
        <v/>
      </c>
      <c r="AE73" s="137"/>
      <c r="AF73" s="154" t="str">
        <f t="shared" si="5"/>
        <v/>
      </c>
      <c r="AG73" s="137"/>
      <c r="AH73" s="156" t="str">
        <f t="shared" si="6"/>
        <v/>
      </c>
      <c r="AI73" s="160" t="str">
        <f t="shared" si="7"/>
        <v/>
      </c>
      <c r="AJ73" s="161" t="str">
        <f>IFERROR(IF(AND(AD72="Probabilidad",AD73="Probabilidad"),(AJ72-(+AJ72*AI73)),IF(AND(AD72="Impacto",AD73="Probabilidad"),(AJ71-(+AJ71*AI73)),IF(AD73="Impacto",AJ72,""))),"")</f>
        <v/>
      </c>
      <c r="AK73" s="161" t="str">
        <f>IFERROR(IF(AND(AD72="Impacto",AD73="Impacto"),(AK72-(+AK72*AI73)),IF(AND(AD72="Probabilidad",AD73="Impacto"),(AK71-(+AK71*AI73)),IF(AD73="Probabilidad",AK72,""))),"")</f>
        <v/>
      </c>
      <c r="AL73" s="138"/>
      <c r="AM73" s="138"/>
      <c r="AN73" s="138"/>
      <c r="AO73" s="559"/>
      <c r="AP73" s="559"/>
      <c r="AQ73" s="520"/>
      <c r="AR73" s="559"/>
      <c r="AS73" s="559"/>
      <c r="AT73" s="520"/>
      <c r="AU73" s="520"/>
      <c r="AV73" s="520"/>
      <c r="AW73" s="523"/>
      <c r="AX73" s="514"/>
      <c r="AY73" s="514"/>
      <c r="AZ73" s="514"/>
      <c r="BA73" s="514"/>
      <c r="BB73" s="526"/>
      <c r="BC73" s="514"/>
      <c r="BD73" s="514"/>
      <c r="BE73" s="517"/>
      <c r="BF73" s="517"/>
      <c r="BG73" s="517"/>
      <c r="BH73" s="517"/>
      <c r="BI73" s="517"/>
      <c r="BJ73" s="514"/>
      <c r="BK73" s="514"/>
      <c r="BL73" s="511"/>
    </row>
    <row r="74" spans="1:64" s="134" customFormat="1" ht="15.75" hidden="1" thickBot="1">
      <c r="A74" s="633"/>
      <c r="B74" s="633"/>
      <c r="C74" s="633"/>
      <c r="D74" s="539"/>
      <c r="E74" s="542"/>
      <c r="F74" s="545"/>
      <c r="G74" s="515"/>
      <c r="H74" s="524"/>
      <c r="I74" s="548"/>
      <c r="J74" s="551"/>
      <c r="K74" s="554"/>
      <c r="L74" s="515"/>
      <c r="M74" s="515"/>
      <c r="N74" s="530"/>
      <c r="O74" s="533"/>
      <c r="P74" s="524"/>
      <c r="Q74" s="536"/>
      <c r="R74" s="524"/>
      <c r="S74" s="536"/>
      <c r="T74" s="524"/>
      <c r="U74" s="536"/>
      <c r="V74" s="557"/>
      <c r="W74" s="536"/>
      <c r="X74" s="536"/>
      <c r="Y74" s="521"/>
      <c r="Z74" s="336">
        <v>6</v>
      </c>
      <c r="AA74" s="139"/>
      <c r="AB74" s="141"/>
      <c r="AC74" s="139"/>
      <c r="AD74" s="151" t="str">
        <f t="shared" si="4"/>
        <v/>
      </c>
      <c r="AE74" s="141"/>
      <c r="AF74" s="155" t="str">
        <f t="shared" si="5"/>
        <v/>
      </c>
      <c r="AG74" s="141"/>
      <c r="AH74" s="157" t="str">
        <f t="shared" si="6"/>
        <v/>
      </c>
      <c r="AI74" s="162" t="str">
        <f t="shared" si="7"/>
        <v/>
      </c>
      <c r="AJ74" s="163" t="str">
        <f>IFERROR(IF(AND(AD73="Probabilidad",AD74="Probabilidad"),(AJ73-(+AJ73*AI74)),IF(AND(AD73="Impacto",AD74="Probabilidad"),(AJ72-(+AJ72*AI74)),IF(AD74="Impacto",AJ73,""))),"")</f>
        <v/>
      </c>
      <c r="AK74" s="163" t="str">
        <f>IFERROR(IF(AND(AD73="Impacto",AD74="Impacto"),(AK73-(+AK73*AI74)),IF(AND(AD73="Probabilidad",AD74="Impacto"),(AK72-(+AK72*AI74)),IF(AD74="Probabilidad",AK73,""))),"")</f>
        <v/>
      </c>
      <c r="AL74" s="142"/>
      <c r="AM74" s="142"/>
      <c r="AN74" s="142"/>
      <c r="AO74" s="560"/>
      <c r="AP74" s="560"/>
      <c r="AQ74" s="521"/>
      <c r="AR74" s="560"/>
      <c r="AS74" s="560"/>
      <c r="AT74" s="521"/>
      <c r="AU74" s="521"/>
      <c r="AV74" s="521"/>
      <c r="AW74" s="524"/>
      <c r="AX74" s="515"/>
      <c r="AY74" s="515"/>
      <c r="AZ74" s="515"/>
      <c r="BA74" s="515"/>
      <c r="BB74" s="527"/>
      <c r="BC74" s="515"/>
      <c r="BD74" s="515"/>
      <c r="BE74" s="518"/>
      <c r="BF74" s="518"/>
      <c r="BG74" s="518"/>
      <c r="BH74" s="518"/>
      <c r="BI74" s="518"/>
      <c r="BJ74" s="515"/>
      <c r="BK74" s="515"/>
      <c r="BL74" s="512"/>
    </row>
    <row r="75" spans="1:64" hidden="1">
      <c r="A75" s="633"/>
      <c r="B75" s="633"/>
      <c r="C75" s="633"/>
      <c r="D75" s="537"/>
      <c r="E75" s="540"/>
      <c r="F75" s="543"/>
      <c r="G75" s="513"/>
      <c r="H75" s="522"/>
      <c r="I75" s="546" t="str">
        <f>IF(D75="","",IF(D75="RG",'Identificación RG'!B209,IF(H75="","",(CONCATENATE(H75," ",$K$2," ",G75," ",$K$3," ",M75," ",$K$4," ",L75)))))</f>
        <v/>
      </c>
      <c r="J75" s="549"/>
      <c r="K75" s="552" t="str">
        <f>CONCATENATE(" *",'Identificación RG'!C204," *",'Identificación RG'!E204," *",'Identificación RG'!G204)</f>
        <v xml:space="preserve"> * * *</v>
      </c>
      <c r="L75" s="513"/>
      <c r="M75" s="513"/>
      <c r="N75" s="528"/>
      <c r="O75" s="531"/>
      <c r="P75" s="522"/>
      <c r="Q75" s="534" t="str">
        <f>IF(P75="Muy Alta",100%,IF(P75="Alta",80%,IF(P75="Media",60%,IF(P75="Baja",40%,IF(P75="Muy Baja",20%,"")))))</f>
        <v/>
      </c>
      <c r="R75" s="522"/>
      <c r="S75" s="534" t="str">
        <f>IF(R75="Catastrófico",100%,IF(R75="Mayor",80%,IF(R75="Moderado",60%,IF(R75="Menor",40%,IF(R75="Leve",20%,"")))))</f>
        <v/>
      </c>
      <c r="T75" s="522"/>
      <c r="U75" s="534" t="str">
        <f>IF(T75="Catastrófico",100%,IF(T75="Mayor",80%,IF(T75="Moderado",60%,IF(T75="Menor",40%,IF(T75="Leve",20%,"")))))</f>
        <v/>
      </c>
      <c r="V75" s="555" t="str">
        <f>IF(W75=100%,"Catastrófico",IF(W75=80%,"Mayor",IF(W75=60%,"Moderado",IF(W75=40%,"Menor",IF(W75=20%,"Leve","")))))</f>
        <v/>
      </c>
      <c r="W75" s="534" t="str">
        <f>IF(AND(S75="",U75=""),"",MAX(S75,U75))</f>
        <v/>
      </c>
      <c r="X75" s="534" t="str">
        <f>CONCATENATE(P75,V75)</f>
        <v/>
      </c>
      <c r="Y75" s="519" t="str">
        <f>IF(X75="Muy AltaLeve","Alto",IF(X75="Muy AltaMenor","Alto",IF(X75="Muy AltaModerado","Alto",IF(X75="Muy AltaMayor","Alto",IF(X75="Muy AltaCatastrófico","Extremo",IF(X75="AltaLeve","Moderado",IF(X75="AltaMenor","Moderado",IF(X75="AltaModerado","Alto",IF(X75="AltaMayor","Alto",IF(X75="AltaCatastrófico","Extremo",IF(X75="MediaLeve","Moderado",IF(X75="MediaMenor","Moderado",IF(X75="MediaModerado","Moderado",IF(X75="MediaMayor","Alto",IF(X75="MediaCatastrófico","Extremo",IF(X75="BajaLeve","Bajo",IF(X75="BajaMenor","Moderado",IF(X75="BajaModerado","Moderado",IF(X75="BajaMayor","Alto",IF(X75="BajaCatastrófico","Extremo",IF(X75="Muy BajaLeve","Bajo",IF(X75="Muy BajaMenor","Bajo",IF(X75="Muy BajaModerado","Moderado",IF(X75="Muy BajaMayor","Alto",IF(X75="Muy BajaCatastrófico","Extremo","")))))))))))))))))))))))))</f>
        <v/>
      </c>
      <c r="Z75" s="334">
        <v>1</v>
      </c>
      <c r="AA75" s="131"/>
      <c r="AB75" s="132"/>
      <c r="AC75" s="131"/>
      <c r="AD75" s="148" t="str">
        <f t="shared" si="4"/>
        <v/>
      </c>
      <c r="AE75" s="132"/>
      <c r="AF75" s="153" t="str">
        <f t="shared" si="5"/>
        <v/>
      </c>
      <c r="AG75" s="132"/>
      <c r="AH75" s="153" t="str">
        <f t="shared" si="6"/>
        <v/>
      </c>
      <c r="AI75" s="158" t="str">
        <f t="shared" si="7"/>
        <v/>
      </c>
      <c r="AJ75" s="159" t="str">
        <f>IFERROR(IF(AD75="Probabilidad",(Q75-(+Q75*AI75)),IF(AD75="Impacto",Q75,"")),"")</f>
        <v/>
      </c>
      <c r="AK75" s="159" t="str">
        <f>IFERROR(IF(AD75="Impacto",(W75-(+W75*AI75)),IF(AD75="Probabilidad",W75,"")),"")</f>
        <v/>
      </c>
      <c r="AL75" s="133"/>
      <c r="AM75" s="133"/>
      <c r="AN75" s="133"/>
      <c r="AO75" s="558" t="str">
        <f>Q75</f>
        <v/>
      </c>
      <c r="AP75" s="558" t="str">
        <f>IF(AJ75="","",MIN(AJ75:AJ80))</f>
        <v/>
      </c>
      <c r="AQ75" s="519" t="str">
        <f>IFERROR(IF(AP75="","",IF(AP75&lt;=0.2,"Muy Baja",IF(AP75&lt;=0.4,"Baja",IF(AP75&lt;=0.6,"Media",IF(AP75&lt;=0.8,"Alta","Muy Alta"))))),"")</f>
        <v/>
      </c>
      <c r="AR75" s="558" t="str">
        <f>W75</f>
        <v/>
      </c>
      <c r="AS75" s="558" t="str">
        <f>IF(AK75="","",MIN(AK75:AK80))</f>
        <v/>
      </c>
      <c r="AT75" s="519" t="str">
        <f>IFERROR(IF(AS75="","",IF(AS75&lt;=0.2,"Leve",IF(AS75&lt;=0.4,"Menor",IF(AS75&lt;=0.6,"Moderado",IF(AS75&lt;=0.8,"Mayor","Catastrófico"))))),"")</f>
        <v/>
      </c>
      <c r="AU75" s="519" t="str">
        <f>Y75</f>
        <v/>
      </c>
      <c r="AV75" s="519" t="str">
        <f>IFERROR(IF(OR(AND(AQ75="Muy Baja",AT75="Leve"),AND(AQ75="Muy Baja",AT75="Menor"),AND(AQ75="Baja",AT75="Leve")),"Bajo",IF(OR(AND(AQ75="Muy baja",AT75="Moderado"),AND(AQ75="Baja",AT75="Menor"),AND(AQ75="Baja",AT75="Moderado"),AND(AQ75="Media",AT75="Leve"),AND(AQ75="Media",AT75="Menor"),AND(AQ75="Media",AT75="Moderado"),AND(AQ75="Alta",AT75="Leve"),AND(AQ75="Alta",AT75="Menor")),"Moderado",IF(OR(AND(AQ75="Muy Baja",AT75="Mayor"),AND(AQ75="Baja",AT75="Mayor"),AND(AQ75="Media",AT75="Mayor"),AND(AQ75="Alta",AT75="Moderado"),AND(AQ75="Alta",AT75="Mayor"),AND(AQ75="Muy Alta",AT75="Leve"),AND(AQ75="Muy Alta",AT75="Menor"),AND(AQ75="Muy Alta",AT75="Moderado"),AND(AQ75="Muy Alta",AT75="Mayor")),"Alto",IF(OR(AND(AQ75="Muy Baja",AT75="Catastrófico"),AND(AQ75="Baja",AT75="Catastrófico"),AND(AQ75="Media",AT75="Catastrófico"),AND(AQ75="Alta",AT75="Catastrófico"),AND(AQ75="Muy Alta",AT75="Catastrófico")),"Extremo","")))),"")</f>
        <v/>
      </c>
      <c r="AW75" s="522"/>
      <c r="AX75" s="513"/>
      <c r="AY75" s="513"/>
      <c r="AZ75" s="513"/>
      <c r="BA75" s="513"/>
      <c r="BB75" s="525"/>
      <c r="BC75" s="513"/>
      <c r="BD75" s="513"/>
      <c r="BE75" s="516"/>
      <c r="BF75" s="516"/>
      <c r="BG75" s="516"/>
      <c r="BH75" s="516"/>
      <c r="BI75" s="516"/>
      <c r="BJ75" s="513"/>
      <c r="BK75" s="513"/>
      <c r="BL75" s="510"/>
    </row>
    <row r="76" spans="1:64" hidden="1">
      <c r="A76" s="633"/>
      <c r="B76" s="633"/>
      <c r="C76" s="633"/>
      <c r="D76" s="538"/>
      <c r="E76" s="541"/>
      <c r="F76" s="544"/>
      <c r="G76" s="514"/>
      <c r="H76" s="523"/>
      <c r="I76" s="547"/>
      <c r="J76" s="550"/>
      <c r="K76" s="553"/>
      <c r="L76" s="514"/>
      <c r="M76" s="514"/>
      <c r="N76" s="529"/>
      <c r="O76" s="532"/>
      <c r="P76" s="523"/>
      <c r="Q76" s="535"/>
      <c r="R76" s="523"/>
      <c r="S76" s="535"/>
      <c r="T76" s="523"/>
      <c r="U76" s="535"/>
      <c r="V76" s="556"/>
      <c r="W76" s="535"/>
      <c r="X76" s="535"/>
      <c r="Y76" s="520"/>
      <c r="Z76" s="335">
        <v>2</v>
      </c>
      <c r="AA76" s="136"/>
      <c r="AB76" s="137"/>
      <c r="AC76" s="136"/>
      <c r="AD76" s="149" t="str">
        <f t="shared" si="4"/>
        <v/>
      </c>
      <c r="AE76" s="137"/>
      <c r="AF76" s="154" t="str">
        <f t="shared" si="5"/>
        <v/>
      </c>
      <c r="AG76" s="137"/>
      <c r="AH76" s="156" t="str">
        <f t="shared" si="6"/>
        <v/>
      </c>
      <c r="AI76" s="160" t="str">
        <f t="shared" si="7"/>
        <v/>
      </c>
      <c r="AJ76" s="161" t="str">
        <f>IFERROR(IF(AND(AD75="Probabilidad",AD76="Probabilidad"),(AJ75-(+AJ75*AI76)),IF(AD76="Probabilidad",(Q75-(+Q75*AI76)),IF(AD76="Impacto",AJ75,""))),"")</f>
        <v/>
      </c>
      <c r="AK76" s="161" t="str">
        <f>IFERROR(IF(AND(AD75="Impacto",AD76="Impacto"),(AK75-(+AK75*AI76)),IF(AD76="Impacto",(W75-(W75*AI76)),IF(AD76="Probabilidad",AK75,""))),"")</f>
        <v/>
      </c>
      <c r="AL76" s="138"/>
      <c r="AM76" s="138"/>
      <c r="AN76" s="138"/>
      <c r="AO76" s="559"/>
      <c r="AP76" s="559"/>
      <c r="AQ76" s="520"/>
      <c r="AR76" s="559"/>
      <c r="AS76" s="559"/>
      <c r="AT76" s="520"/>
      <c r="AU76" s="520"/>
      <c r="AV76" s="520"/>
      <c r="AW76" s="523"/>
      <c r="AX76" s="514"/>
      <c r="AY76" s="514"/>
      <c r="AZ76" s="514"/>
      <c r="BA76" s="514"/>
      <c r="BB76" s="526"/>
      <c r="BC76" s="514"/>
      <c r="BD76" s="514"/>
      <c r="BE76" s="517"/>
      <c r="BF76" s="517"/>
      <c r="BG76" s="517"/>
      <c r="BH76" s="517"/>
      <c r="BI76" s="517"/>
      <c r="BJ76" s="514"/>
      <c r="BK76" s="514"/>
      <c r="BL76" s="511"/>
    </row>
    <row r="77" spans="1:64" hidden="1">
      <c r="A77" s="633"/>
      <c r="B77" s="633"/>
      <c r="C77" s="633"/>
      <c r="D77" s="538"/>
      <c r="E77" s="541"/>
      <c r="F77" s="544"/>
      <c r="G77" s="514"/>
      <c r="H77" s="523"/>
      <c r="I77" s="547"/>
      <c r="J77" s="550"/>
      <c r="K77" s="553"/>
      <c r="L77" s="514"/>
      <c r="M77" s="514"/>
      <c r="N77" s="529"/>
      <c r="O77" s="532"/>
      <c r="P77" s="523"/>
      <c r="Q77" s="535"/>
      <c r="R77" s="523"/>
      <c r="S77" s="535"/>
      <c r="T77" s="523"/>
      <c r="U77" s="535"/>
      <c r="V77" s="556"/>
      <c r="W77" s="535"/>
      <c r="X77" s="535"/>
      <c r="Y77" s="520"/>
      <c r="Z77" s="335">
        <v>3</v>
      </c>
      <c r="AA77" s="136"/>
      <c r="AB77" s="137"/>
      <c r="AC77" s="136"/>
      <c r="AD77" s="149" t="str">
        <f t="shared" si="4"/>
        <v/>
      </c>
      <c r="AE77" s="137"/>
      <c r="AF77" s="154" t="str">
        <f t="shared" si="5"/>
        <v/>
      </c>
      <c r="AG77" s="137"/>
      <c r="AH77" s="156" t="str">
        <f t="shared" si="6"/>
        <v/>
      </c>
      <c r="AI77" s="160" t="str">
        <f t="shared" si="7"/>
        <v/>
      </c>
      <c r="AJ77" s="161" t="str">
        <f>IFERROR(IF(AND(AD76="Probabilidad",AD77="Probabilidad"),(AJ76-(+AJ76*AI77)),IF(AND(AD76="Impacto",AD77="Probabilidad"),(AJ75-(+AJ75*AI77)),IF(AD77="Impacto",AJ76,""))),"")</f>
        <v/>
      </c>
      <c r="AK77" s="161" t="str">
        <f>IFERROR(IF(AND(AD76="Impacto",AD77="Impacto"),(AK76-(+AK76*AI77)),IF(AND(AD76="Probabilidad",AD77="Impacto"),(AK75-(+AK75*AI77)),IF(AD77="Probabilidad",AK76,""))),"")</f>
        <v/>
      </c>
      <c r="AL77" s="138"/>
      <c r="AM77" s="138"/>
      <c r="AN77" s="138"/>
      <c r="AO77" s="559"/>
      <c r="AP77" s="559"/>
      <c r="AQ77" s="520"/>
      <c r="AR77" s="559"/>
      <c r="AS77" s="559"/>
      <c r="AT77" s="520"/>
      <c r="AU77" s="520"/>
      <c r="AV77" s="520"/>
      <c r="AW77" s="523"/>
      <c r="AX77" s="514"/>
      <c r="AY77" s="514"/>
      <c r="AZ77" s="514"/>
      <c r="BA77" s="514"/>
      <c r="BB77" s="526"/>
      <c r="BC77" s="514"/>
      <c r="BD77" s="514"/>
      <c r="BE77" s="517"/>
      <c r="BF77" s="517"/>
      <c r="BG77" s="517"/>
      <c r="BH77" s="517"/>
      <c r="BI77" s="517"/>
      <c r="BJ77" s="514"/>
      <c r="BK77" s="514"/>
      <c r="BL77" s="511"/>
    </row>
    <row r="78" spans="1:64" hidden="1">
      <c r="A78" s="633"/>
      <c r="B78" s="633"/>
      <c r="C78" s="633"/>
      <c r="D78" s="538"/>
      <c r="E78" s="541"/>
      <c r="F78" s="544"/>
      <c r="G78" s="514"/>
      <c r="H78" s="523"/>
      <c r="I78" s="547"/>
      <c r="J78" s="550"/>
      <c r="K78" s="553"/>
      <c r="L78" s="514"/>
      <c r="M78" s="514"/>
      <c r="N78" s="529"/>
      <c r="O78" s="532"/>
      <c r="P78" s="523"/>
      <c r="Q78" s="535"/>
      <c r="R78" s="523"/>
      <c r="S78" s="535"/>
      <c r="T78" s="523"/>
      <c r="U78" s="535"/>
      <c r="V78" s="556"/>
      <c r="W78" s="535"/>
      <c r="X78" s="535"/>
      <c r="Y78" s="520"/>
      <c r="Z78" s="335">
        <v>4</v>
      </c>
      <c r="AA78" s="136"/>
      <c r="AB78" s="137"/>
      <c r="AC78" s="136"/>
      <c r="AD78" s="149" t="str">
        <f t="shared" si="4"/>
        <v/>
      </c>
      <c r="AE78" s="137"/>
      <c r="AF78" s="154" t="str">
        <f t="shared" si="5"/>
        <v/>
      </c>
      <c r="AG78" s="137"/>
      <c r="AH78" s="156" t="str">
        <f t="shared" si="6"/>
        <v/>
      </c>
      <c r="AI78" s="160" t="str">
        <f t="shared" si="7"/>
        <v/>
      </c>
      <c r="AJ78" s="161" t="str">
        <f>IFERROR(IF(AND(AD77="Probabilidad",AD78="Probabilidad"),(AJ77-(+AJ77*AI78)),IF(AND(AD77="Impacto",AD78="Probabilidad"),(AJ76-(+AJ76*AI78)),IF(AD78="Impacto",AJ77,""))),"")</f>
        <v/>
      </c>
      <c r="AK78" s="161" t="str">
        <f>IFERROR(IF(AND(AD77="Impacto",AD78="Impacto"),(AK77-(+AK77*AI78)),IF(AND(AD77="Probabilidad",AD78="Impacto"),(AK76-(+AK76*AI78)),IF(AD78="Probabilidad",AK77,""))),"")</f>
        <v/>
      </c>
      <c r="AL78" s="138"/>
      <c r="AM78" s="138"/>
      <c r="AN78" s="138"/>
      <c r="AO78" s="559"/>
      <c r="AP78" s="559"/>
      <c r="AQ78" s="520"/>
      <c r="AR78" s="559"/>
      <c r="AS78" s="559"/>
      <c r="AT78" s="520"/>
      <c r="AU78" s="520"/>
      <c r="AV78" s="520"/>
      <c r="AW78" s="523"/>
      <c r="AX78" s="514"/>
      <c r="AY78" s="514"/>
      <c r="AZ78" s="514"/>
      <c r="BA78" s="514"/>
      <c r="BB78" s="526"/>
      <c r="BC78" s="514"/>
      <c r="BD78" s="514"/>
      <c r="BE78" s="517"/>
      <c r="BF78" s="517"/>
      <c r="BG78" s="517"/>
      <c r="BH78" s="517"/>
      <c r="BI78" s="517"/>
      <c r="BJ78" s="514"/>
      <c r="BK78" s="514"/>
      <c r="BL78" s="511"/>
    </row>
    <row r="79" spans="1:64" hidden="1">
      <c r="A79" s="633"/>
      <c r="B79" s="633"/>
      <c r="C79" s="633"/>
      <c r="D79" s="538"/>
      <c r="E79" s="541"/>
      <c r="F79" s="544"/>
      <c r="G79" s="514"/>
      <c r="H79" s="523"/>
      <c r="I79" s="547"/>
      <c r="J79" s="550"/>
      <c r="K79" s="553"/>
      <c r="L79" s="514"/>
      <c r="M79" s="514"/>
      <c r="N79" s="529"/>
      <c r="O79" s="532"/>
      <c r="P79" s="523"/>
      <c r="Q79" s="535"/>
      <c r="R79" s="523"/>
      <c r="S79" s="535"/>
      <c r="T79" s="523"/>
      <c r="U79" s="535"/>
      <c r="V79" s="556"/>
      <c r="W79" s="535"/>
      <c r="X79" s="535"/>
      <c r="Y79" s="520"/>
      <c r="Z79" s="335">
        <v>5</v>
      </c>
      <c r="AA79" s="136"/>
      <c r="AB79" s="137"/>
      <c r="AC79" s="136"/>
      <c r="AD79" s="149" t="str">
        <f t="shared" si="4"/>
        <v/>
      </c>
      <c r="AE79" s="137"/>
      <c r="AF79" s="154" t="str">
        <f t="shared" si="5"/>
        <v/>
      </c>
      <c r="AG79" s="137"/>
      <c r="AH79" s="156" t="str">
        <f t="shared" si="6"/>
        <v/>
      </c>
      <c r="AI79" s="160" t="str">
        <f t="shared" si="7"/>
        <v/>
      </c>
      <c r="AJ79" s="161" t="str">
        <f>IFERROR(IF(AND(AD78="Probabilidad",AD79="Probabilidad"),(AJ78-(+AJ78*AI79)),IF(AND(AD78="Impacto",AD79="Probabilidad"),(AJ77-(+AJ77*AI79)),IF(AD79="Impacto",AJ78,""))),"")</f>
        <v/>
      </c>
      <c r="AK79" s="161" t="str">
        <f>IFERROR(IF(AND(AD78="Impacto",AD79="Impacto"),(AK78-(+AK78*AI79)),IF(AND(AD78="Probabilidad",AD79="Impacto"),(AK77-(+AK77*AI79)),IF(AD79="Probabilidad",AK78,""))),"")</f>
        <v/>
      </c>
      <c r="AL79" s="138"/>
      <c r="AM79" s="138"/>
      <c r="AN79" s="138"/>
      <c r="AO79" s="559"/>
      <c r="AP79" s="559"/>
      <c r="AQ79" s="520"/>
      <c r="AR79" s="559"/>
      <c r="AS79" s="559"/>
      <c r="AT79" s="520"/>
      <c r="AU79" s="520"/>
      <c r="AV79" s="520"/>
      <c r="AW79" s="523"/>
      <c r="AX79" s="514"/>
      <c r="AY79" s="514"/>
      <c r="AZ79" s="514"/>
      <c r="BA79" s="514"/>
      <c r="BB79" s="526"/>
      <c r="BC79" s="514"/>
      <c r="BD79" s="514"/>
      <c r="BE79" s="517"/>
      <c r="BF79" s="517"/>
      <c r="BG79" s="517"/>
      <c r="BH79" s="517"/>
      <c r="BI79" s="517"/>
      <c r="BJ79" s="514"/>
      <c r="BK79" s="514"/>
      <c r="BL79" s="511"/>
    </row>
    <row r="80" spans="1:64" ht="15.75" hidden="1" thickBot="1">
      <c r="A80" s="633"/>
      <c r="B80" s="633"/>
      <c r="C80" s="633"/>
      <c r="D80" s="539"/>
      <c r="E80" s="542"/>
      <c r="F80" s="545"/>
      <c r="G80" s="515"/>
      <c r="H80" s="524"/>
      <c r="I80" s="548"/>
      <c r="J80" s="551"/>
      <c r="K80" s="554"/>
      <c r="L80" s="515"/>
      <c r="M80" s="515"/>
      <c r="N80" s="530"/>
      <c r="O80" s="533"/>
      <c r="P80" s="524"/>
      <c r="Q80" s="536"/>
      <c r="R80" s="524"/>
      <c r="S80" s="536"/>
      <c r="T80" s="524"/>
      <c r="U80" s="536"/>
      <c r="V80" s="557"/>
      <c r="W80" s="536"/>
      <c r="X80" s="536"/>
      <c r="Y80" s="521"/>
      <c r="Z80" s="336">
        <v>6</v>
      </c>
      <c r="AA80" s="139"/>
      <c r="AB80" s="141"/>
      <c r="AC80" s="139"/>
      <c r="AD80" s="151" t="str">
        <f t="shared" si="4"/>
        <v/>
      </c>
      <c r="AE80" s="141"/>
      <c r="AF80" s="155" t="str">
        <f t="shared" si="5"/>
        <v/>
      </c>
      <c r="AG80" s="141"/>
      <c r="AH80" s="157" t="str">
        <f t="shared" si="6"/>
        <v/>
      </c>
      <c r="AI80" s="162" t="str">
        <f t="shared" si="7"/>
        <v/>
      </c>
      <c r="AJ80" s="163" t="str">
        <f>IFERROR(IF(AND(AD79="Probabilidad",AD80="Probabilidad"),(AJ79-(+AJ79*AI80)),IF(AND(AD79="Impacto",AD80="Probabilidad"),(AJ78-(+AJ78*AI80)),IF(AD80="Impacto",AJ79,""))),"")</f>
        <v/>
      </c>
      <c r="AK80" s="163" t="str">
        <f>IFERROR(IF(AND(AD79="Impacto",AD80="Impacto"),(AK79-(+AK79*AI80)),IF(AND(AD79="Probabilidad",AD80="Impacto"),(AK78-(+AK78*AI80)),IF(AD80="Probabilidad",AK79,""))),"")</f>
        <v/>
      </c>
      <c r="AL80" s="142"/>
      <c r="AM80" s="142"/>
      <c r="AN80" s="142"/>
      <c r="AO80" s="560"/>
      <c r="AP80" s="560"/>
      <c r="AQ80" s="521"/>
      <c r="AR80" s="560"/>
      <c r="AS80" s="560"/>
      <c r="AT80" s="521"/>
      <c r="AU80" s="521"/>
      <c r="AV80" s="521"/>
      <c r="AW80" s="524"/>
      <c r="AX80" s="515"/>
      <c r="AY80" s="515"/>
      <c r="AZ80" s="515"/>
      <c r="BA80" s="515"/>
      <c r="BB80" s="527"/>
      <c r="BC80" s="515"/>
      <c r="BD80" s="515"/>
      <c r="BE80" s="518"/>
      <c r="BF80" s="518"/>
      <c r="BG80" s="518"/>
      <c r="BH80" s="518"/>
      <c r="BI80" s="518"/>
      <c r="BJ80" s="515"/>
      <c r="BK80" s="515"/>
      <c r="BL80" s="512"/>
    </row>
    <row r="81" spans="1:64" hidden="1">
      <c r="A81" s="633"/>
      <c r="B81" s="633"/>
      <c r="C81" s="633"/>
      <c r="D81" s="537"/>
      <c r="E81" s="540"/>
      <c r="F81" s="543"/>
      <c r="G81" s="513"/>
      <c r="H81" s="522"/>
      <c r="I81" s="546" t="str">
        <f>IF(D81="","",IF(D81="RG",'Identificación RG'!B225,IF(H81="","",(CONCATENATE(H81," ",$K$2," ",G81," ",$K$3," ",M81," ",$K$4," ",L81)))))</f>
        <v/>
      </c>
      <c r="J81" s="549"/>
      <c r="K81" s="552" t="str">
        <f>CONCATENATE(" *",'Identificación RG'!C220," *",'Identificación RG'!E220," *",'Identificación RG'!G220)</f>
        <v xml:space="preserve"> * * *</v>
      </c>
      <c r="L81" s="513"/>
      <c r="M81" s="513"/>
      <c r="N81" s="528"/>
      <c r="O81" s="531"/>
      <c r="P81" s="522"/>
      <c r="Q81" s="534" t="str">
        <f>IF(P81="Muy Alta",100%,IF(P81="Alta",80%,IF(P81="Media",60%,IF(P81="Baja",40%,IF(P81="Muy Baja",20%,"")))))</f>
        <v/>
      </c>
      <c r="R81" s="522"/>
      <c r="S81" s="534" t="str">
        <f>IF(R81="Catastrófico",100%,IF(R81="Mayor",80%,IF(R81="Moderado",60%,IF(R81="Menor",40%,IF(R81="Leve",20%,"")))))</f>
        <v/>
      </c>
      <c r="T81" s="522"/>
      <c r="U81" s="534" t="str">
        <f>IF(T81="Catastrófico",100%,IF(T81="Mayor",80%,IF(T81="Moderado",60%,IF(T81="Menor",40%,IF(T81="Leve",20%,"")))))</f>
        <v/>
      </c>
      <c r="V81" s="555" t="str">
        <f>IF(W81=100%,"Catastrófico",IF(W81=80%,"Mayor",IF(W81=60%,"Moderado",IF(W81=40%,"Menor",IF(W81=20%,"Leve","")))))</f>
        <v/>
      </c>
      <c r="W81" s="534" t="str">
        <f>IF(AND(S81="",U81=""),"",MAX(S81,U81))</f>
        <v/>
      </c>
      <c r="X81" s="534" t="str">
        <f>CONCATENATE(P81,V81)</f>
        <v/>
      </c>
      <c r="Y81" s="519" t="str">
        <f>IF(X81="Muy AltaLeve","Alto",IF(X81="Muy AltaMenor","Alto",IF(X81="Muy AltaModerado","Alto",IF(X81="Muy AltaMayor","Alto",IF(X81="Muy AltaCatastrófico","Extremo",IF(X81="AltaLeve","Moderado",IF(X81="AltaMenor","Moderado",IF(X81="AltaModerado","Alto",IF(X81="AltaMayor","Alto",IF(X81="AltaCatastrófico","Extremo",IF(X81="MediaLeve","Moderado",IF(X81="MediaMenor","Moderado",IF(X81="MediaModerado","Moderado",IF(X81="MediaMayor","Alto",IF(X81="MediaCatastrófico","Extremo",IF(X81="BajaLeve","Bajo",IF(X81="BajaMenor","Moderado",IF(X81="BajaModerado","Moderado",IF(X81="BajaMayor","Alto",IF(X81="BajaCatastrófico","Extremo",IF(X81="Muy BajaLeve","Bajo",IF(X81="Muy BajaMenor","Bajo",IF(X81="Muy BajaModerado","Moderado",IF(X81="Muy BajaMayor","Alto",IF(X81="Muy BajaCatastrófico","Extremo","")))))))))))))))))))))))))</f>
        <v/>
      </c>
      <c r="Z81" s="334">
        <v>1</v>
      </c>
      <c r="AA81" s="131"/>
      <c r="AB81" s="132"/>
      <c r="AC81" s="131"/>
      <c r="AD81" s="148" t="str">
        <f t="shared" si="4"/>
        <v/>
      </c>
      <c r="AE81" s="132"/>
      <c r="AF81" s="153" t="str">
        <f t="shared" si="5"/>
        <v/>
      </c>
      <c r="AG81" s="132"/>
      <c r="AH81" s="153" t="str">
        <f t="shared" si="6"/>
        <v/>
      </c>
      <c r="AI81" s="158" t="str">
        <f t="shared" si="7"/>
        <v/>
      </c>
      <c r="AJ81" s="159" t="str">
        <f>IFERROR(IF(AD81="Probabilidad",(Q81-(+Q81*AI81)),IF(AD81="Impacto",Q81,"")),"")</f>
        <v/>
      </c>
      <c r="AK81" s="159" t="str">
        <f>IFERROR(IF(AD81="Impacto",(W81-(+W81*AI81)),IF(AD81="Probabilidad",W81,"")),"")</f>
        <v/>
      </c>
      <c r="AL81" s="133"/>
      <c r="AM81" s="133"/>
      <c r="AN81" s="133"/>
      <c r="AO81" s="558" t="str">
        <f>Q81</f>
        <v/>
      </c>
      <c r="AP81" s="558" t="str">
        <f>IF(AJ81="","",MIN(AJ81:AJ86))</f>
        <v/>
      </c>
      <c r="AQ81" s="519" t="str">
        <f>IFERROR(IF(AP81="","",IF(AP81&lt;=0.2,"Muy Baja",IF(AP81&lt;=0.4,"Baja",IF(AP81&lt;=0.6,"Media",IF(AP81&lt;=0.8,"Alta","Muy Alta"))))),"")</f>
        <v/>
      </c>
      <c r="AR81" s="558" t="str">
        <f>W81</f>
        <v/>
      </c>
      <c r="AS81" s="558" t="str">
        <f>IF(AK81="","",MIN(AK81:AK86))</f>
        <v/>
      </c>
      <c r="AT81" s="519" t="str">
        <f>IFERROR(IF(AS81="","",IF(AS81&lt;=0.2,"Leve",IF(AS81&lt;=0.4,"Menor",IF(AS81&lt;=0.6,"Moderado",IF(AS81&lt;=0.8,"Mayor","Catastrófico"))))),"")</f>
        <v/>
      </c>
      <c r="AU81" s="519" t="str">
        <f>Y81</f>
        <v/>
      </c>
      <c r="AV81" s="519" t="str">
        <f>IFERROR(IF(OR(AND(AQ81="Muy Baja",AT81="Leve"),AND(AQ81="Muy Baja",AT81="Menor"),AND(AQ81="Baja",AT81="Leve")),"Bajo",IF(OR(AND(AQ81="Muy baja",AT81="Moderado"),AND(AQ81="Baja",AT81="Menor"),AND(AQ81="Baja",AT81="Moderado"),AND(AQ81="Media",AT81="Leve"),AND(AQ81="Media",AT81="Menor"),AND(AQ81="Media",AT81="Moderado"),AND(AQ81="Alta",AT81="Leve"),AND(AQ81="Alta",AT81="Menor")),"Moderado",IF(OR(AND(AQ81="Muy Baja",AT81="Mayor"),AND(AQ81="Baja",AT81="Mayor"),AND(AQ81="Media",AT81="Mayor"),AND(AQ81="Alta",AT81="Moderado"),AND(AQ81="Alta",AT81="Mayor"),AND(AQ81="Muy Alta",AT81="Leve"),AND(AQ81="Muy Alta",AT81="Menor"),AND(AQ81="Muy Alta",AT81="Moderado"),AND(AQ81="Muy Alta",AT81="Mayor")),"Alto",IF(OR(AND(AQ81="Muy Baja",AT81="Catastrófico"),AND(AQ81="Baja",AT81="Catastrófico"),AND(AQ81="Media",AT81="Catastrófico"),AND(AQ81="Alta",AT81="Catastrófico"),AND(AQ81="Muy Alta",AT81="Catastrófico")),"Extremo","")))),"")</f>
        <v/>
      </c>
      <c r="AW81" s="522"/>
      <c r="AX81" s="513"/>
      <c r="AY81" s="513"/>
      <c r="AZ81" s="513"/>
      <c r="BA81" s="513"/>
      <c r="BB81" s="525"/>
      <c r="BC81" s="513"/>
      <c r="BD81" s="513"/>
      <c r="BE81" s="516"/>
      <c r="BF81" s="516"/>
      <c r="BG81" s="516"/>
      <c r="BH81" s="516"/>
      <c r="BI81" s="516"/>
      <c r="BJ81" s="513"/>
      <c r="BK81" s="513"/>
      <c r="BL81" s="510"/>
    </row>
    <row r="82" spans="1:64" hidden="1">
      <c r="A82" s="633"/>
      <c r="B82" s="633"/>
      <c r="C82" s="633"/>
      <c r="D82" s="538"/>
      <c r="E82" s="541"/>
      <c r="F82" s="544"/>
      <c r="G82" s="514"/>
      <c r="H82" s="523"/>
      <c r="I82" s="547"/>
      <c r="J82" s="550"/>
      <c r="K82" s="553"/>
      <c r="L82" s="514"/>
      <c r="M82" s="514"/>
      <c r="N82" s="529"/>
      <c r="O82" s="532"/>
      <c r="P82" s="523"/>
      <c r="Q82" s="535"/>
      <c r="R82" s="523"/>
      <c r="S82" s="535"/>
      <c r="T82" s="523"/>
      <c r="U82" s="535"/>
      <c r="V82" s="556"/>
      <c r="W82" s="535"/>
      <c r="X82" s="535"/>
      <c r="Y82" s="520"/>
      <c r="Z82" s="335">
        <v>2</v>
      </c>
      <c r="AA82" s="136"/>
      <c r="AB82" s="137"/>
      <c r="AC82" s="136"/>
      <c r="AD82" s="149" t="str">
        <f t="shared" si="4"/>
        <v/>
      </c>
      <c r="AE82" s="137"/>
      <c r="AF82" s="154" t="str">
        <f t="shared" si="5"/>
        <v/>
      </c>
      <c r="AG82" s="137"/>
      <c r="AH82" s="156" t="str">
        <f t="shared" si="6"/>
        <v/>
      </c>
      <c r="AI82" s="160" t="str">
        <f t="shared" si="7"/>
        <v/>
      </c>
      <c r="AJ82" s="161" t="str">
        <f>IFERROR(IF(AND(AD81="Probabilidad",AD82="Probabilidad"),(AJ81-(+AJ81*AI82)),IF(AD82="Probabilidad",(Q81-(+Q81*AI82)),IF(AD82="Impacto",AJ81,""))),"")</f>
        <v/>
      </c>
      <c r="AK82" s="161" t="str">
        <f>IFERROR(IF(AND(AD81="Impacto",AD82="Impacto"),(AK81-(+AK81*AI82)),IF(AD82="Impacto",(W81-(W81*AI82)),IF(AD82="Probabilidad",AK81,""))),"")</f>
        <v/>
      </c>
      <c r="AL82" s="138"/>
      <c r="AM82" s="138"/>
      <c r="AN82" s="138"/>
      <c r="AO82" s="559"/>
      <c r="AP82" s="559"/>
      <c r="AQ82" s="520"/>
      <c r="AR82" s="559"/>
      <c r="AS82" s="559"/>
      <c r="AT82" s="520"/>
      <c r="AU82" s="520"/>
      <c r="AV82" s="520"/>
      <c r="AW82" s="523"/>
      <c r="AX82" s="514"/>
      <c r="AY82" s="514"/>
      <c r="AZ82" s="514"/>
      <c r="BA82" s="514"/>
      <c r="BB82" s="526"/>
      <c r="BC82" s="514"/>
      <c r="BD82" s="514"/>
      <c r="BE82" s="517"/>
      <c r="BF82" s="517"/>
      <c r="BG82" s="517"/>
      <c r="BH82" s="517"/>
      <c r="BI82" s="517"/>
      <c r="BJ82" s="514"/>
      <c r="BK82" s="514"/>
      <c r="BL82" s="511"/>
    </row>
    <row r="83" spans="1:64" hidden="1">
      <c r="A83" s="633"/>
      <c r="B83" s="633"/>
      <c r="C83" s="633"/>
      <c r="D83" s="538"/>
      <c r="E83" s="541"/>
      <c r="F83" s="544"/>
      <c r="G83" s="514"/>
      <c r="H83" s="523"/>
      <c r="I83" s="547"/>
      <c r="J83" s="550"/>
      <c r="K83" s="553"/>
      <c r="L83" s="514"/>
      <c r="M83" s="514"/>
      <c r="N83" s="529"/>
      <c r="O83" s="532"/>
      <c r="P83" s="523"/>
      <c r="Q83" s="535"/>
      <c r="R83" s="523"/>
      <c r="S83" s="535"/>
      <c r="T83" s="523"/>
      <c r="U83" s="535"/>
      <c r="V83" s="556"/>
      <c r="W83" s="535"/>
      <c r="X83" s="535"/>
      <c r="Y83" s="520"/>
      <c r="Z83" s="335">
        <v>3</v>
      </c>
      <c r="AA83" s="136"/>
      <c r="AB83" s="137"/>
      <c r="AC83" s="136"/>
      <c r="AD83" s="149" t="str">
        <f t="shared" si="4"/>
        <v/>
      </c>
      <c r="AE83" s="137"/>
      <c r="AF83" s="154" t="str">
        <f t="shared" si="5"/>
        <v/>
      </c>
      <c r="AG83" s="137"/>
      <c r="AH83" s="156" t="str">
        <f t="shared" si="6"/>
        <v/>
      </c>
      <c r="AI83" s="160" t="str">
        <f t="shared" si="7"/>
        <v/>
      </c>
      <c r="AJ83" s="161" t="str">
        <f>IFERROR(IF(AND(AD82="Probabilidad",AD83="Probabilidad"),(AJ82-(+AJ82*AI83)),IF(AND(AD82="Impacto",AD83="Probabilidad"),(AJ81-(+AJ81*AI83)),IF(AD83="Impacto",AJ82,""))),"")</f>
        <v/>
      </c>
      <c r="AK83" s="161" t="str">
        <f>IFERROR(IF(AND(AD82="Impacto",AD83="Impacto"),(AK82-(+AK82*AI83)),IF(AND(AD82="Probabilidad",AD83="Impacto"),(AK81-(+AK81*AI83)),IF(AD83="Probabilidad",AK82,""))),"")</f>
        <v/>
      </c>
      <c r="AL83" s="138"/>
      <c r="AM83" s="138"/>
      <c r="AN83" s="138"/>
      <c r="AO83" s="559"/>
      <c r="AP83" s="559"/>
      <c r="AQ83" s="520"/>
      <c r="AR83" s="559"/>
      <c r="AS83" s="559"/>
      <c r="AT83" s="520"/>
      <c r="AU83" s="520"/>
      <c r="AV83" s="520"/>
      <c r="AW83" s="523"/>
      <c r="AX83" s="514"/>
      <c r="AY83" s="514"/>
      <c r="AZ83" s="514"/>
      <c r="BA83" s="514"/>
      <c r="BB83" s="526"/>
      <c r="BC83" s="514"/>
      <c r="BD83" s="514"/>
      <c r="BE83" s="517"/>
      <c r="BF83" s="517"/>
      <c r="BG83" s="517"/>
      <c r="BH83" s="517"/>
      <c r="BI83" s="517"/>
      <c r="BJ83" s="514"/>
      <c r="BK83" s="514"/>
      <c r="BL83" s="511"/>
    </row>
    <row r="84" spans="1:64" hidden="1">
      <c r="A84" s="633"/>
      <c r="B84" s="633"/>
      <c r="C84" s="633"/>
      <c r="D84" s="538"/>
      <c r="E84" s="541"/>
      <c r="F84" s="544"/>
      <c r="G84" s="514"/>
      <c r="H84" s="523"/>
      <c r="I84" s="547"/>
      <c r="J84" s="550"/>
      <c r="K84" s="553"/>
      <c r="L84" s="514"/>
      <c r="M84" s="514"/>
      <c r="N84" s="529"/>
      <c r="O84" s="532"/>
      <c r="P84" s="523"/>
      <c r="Q84" s="535"/>
      <c r="R84" s="523"/>
      <c r="S84" s="535"/>
      <c r="T84" s="523"/>
      <c r="U84" s="535"/>
      <c r="V84" s="556"/>
      <c r="W84" s="535"/>
      <c r="X84" s="535"/>
      <c r="Y84" s="520"/>
      <c r="Z84" s="335">
        <v>4</v>
      </c>
      <c r="AA84" s="136"/>
      <c r="AB84" s="137"/>
      <c r="AC84" s="136"/>
      <c r="AD84" s="149" t="str">
        <f t="shared" si="4"/>
        <v/>
      </c>
      <c r="AE84" s="137"/>
      <c r="AF84" s="154" t="str">
        <f t="shared" si="5"/>
        <v/>
      </c>
      <c r="AG84" s="137"/>
      <c r="AH84" s="156" t="str">
        <f t="shared" si="6"/>
        <v/>
      </c>
      <c r="AI84" s="160" t="str">
        <f t="shared" si="7"/>
        <v/>
      </c>
      <c r="AJ84" s="161" t="str">
        <f>IFERROR(IF(AND(AD83="Probabilidad",AD84="Probabilidad"),(AJ83-(+AJ83*AI84)),IF(AND(AD83="Impacto",AD84="Probabilidad"),(AJ82-(+AJ82*AI84)),IF(AD84="Impacto",AJ83,""))),"")</f>
        <v/>
      </c>
      <c r="AK84" s="161" t="str">
        <f>IFERROR(IF(AND(AD83="Impacto",AD84="Impacto"),(AK83-(+AK83*AI84)),IF(AND(AD83="Probabilidad",AD84="Impacto"),(AK82-(+AK82*AI84)),IF(AD84="Probabilidad",AK83,""))),"")</f>
        <v/>
      </c>
      <c r="AL84" s="138"/>
      <c r="AM84" s="138"/>
      <c r="AN84" s="138"/>
      <c r="AO84" s="559"/>
      <c r="AP84" s="559"/>
      <c r="AQ84" s="520"/>
      <c r="AR84" s="559"/>
      <c r="AS84" s="559"/>
      <c r="AT84" s="520"/>
      <c r="AU84" s="520"/>
      <c r="AV84" s="520"/>
      <c r="AW84" s="523"/>
      <c r="AX84" s="514"/>
      <c r="AY84" s="514"/>
      <c r="AZ84" s="514"/>
      <c r="BA84" s="514"/>
      <c r="BB84" s="526"/>
      <c r="BC84" s="514"/>
      <c r="BD84" s="514"/>
      <c r="BE84" s="517"/>
      <c r="BF84" s="517"/>
      <c r="BG84" s="517"/>
      <c r="BH84" s="517"/>
      <c r="BI84" s="517"/>
      <c r="BJ84" s="514"/>
      <c r="BK84" s="514"/>
      <c r="BL84" s="511"/>
    </row>
    <row r="85" spans="1:64" hidden="1">
      <c r="A85" s="633"/>
      <c r="B85" s="633"/>
      <c r="C85" s="633"/>
      <c r="D85" s="538"/>
      <c r="E85" s="541"/>
      <c r="F85" s="544"/>
      <c r="G85" s="514"/>
      <c r="H85" s="523"/>
      <c r="I85" s="547"/>
      <c r="J85" s="550"/>
      <c r="K85" s="553"/>
      <c r="L85" s="514"/>
      <c r="M85" s="514"/>
      <c r="N85" s="529"/>
      <c r="O85" s="532"/>
      <c r="P85" s="523"/>
      <c r="Q85" s="535"/>
      <c r="R85" s="523"/>
      <c r="S85" s="535"/>
      <c r="T85" s="523"/>
      <c r="U85" s="535"/>
      <c r="V85" s="556"/>
      <c r="W85" s="535"/>
      <c r="X85" s="535"/>
      <c r="Y85" s="520"/>
      <c r="Z85" s="335">
        <v>5</v>
      </c>
      <c r="AA85" s="136"/>
      <c r="AB85" s="137"/>
      <c r="AC85" s="136"/>
      <c r="AD85" s="149" t="str">
        <f t="shared" si="4"/>
        <v/>
      </c>
      <c r="AE85" s="137"/>
      <c r="AF85" s="154" t="str">
        <f t="shared" si="5"/>
        <v/>
      </c>
      <c r="AG85" s="137"/>
      <c r="AH85" s="156" t="str">
        <f t="shared" si="6"/>
        <v/>
      </c>
      <c r="AI85" s="160" t="str">
        <f t="shared" si="7"/>
        <v/>
      </c>
      <c r="AJ85" s="161" t="str">
        <f>IFERROR(IF(AND(AD84="Probabilidad",AD85="Probabilidad"),(AJ84-(+AJ84*AI85)),IF(AND(AD84="Impacto",AD85="Probabilidad"),(AJ83-(+AJ83*AI85)),IF(AD85="Impacto",AJ84,""))),"")</f>
        <v/>
      </c>
      <c r="AK85" s="161" t="str">
        <f>IFERROR(IF(AND(AD84="Impacto",AD85="Impacto"),(AK84-(+AK84*AI85)),IF(AND(AD84="Probabilidad",AD85="Impacto"),(AK83-(+AK83*AI85)),IF(AD85="Probabilidad",AK84,""))),"")</f>
        <v/>
      </c>
      <c r="AL85" s="138"/>
      <c r="AM85" s="138"/>
      <c r="AN85" s="138"/>
      <c r="AO85" s="559"/>
      <c r="AP85" s="559"/>
      <c r="AQ85" s="520"/>
      <c r="AR85" s="559"/>
      <c r="AS85" s="559"/>
      <c r="AT85" s="520"/>
      <c r="AU85" s="520"/>
      <c r="AV85" s="520"/>
      <c r="AW85" s="523"/>
      <c r="AX85" s="514"/>
      <c r="AY85" s="514"/>
      <c r="AZ85" s="514"/>
      <c r="BA85" s="514"/>
      <c r="BB85" s="526"/>
      <c r="BC85" s="514"/>
      <c r="BD85" s="514"/>
      <c r="BE85" s="517"/>
      <c r="BF85" s="517"/>
      <c r="BG85" s="517"/>
      <c r="BH85" s="517"/>
      <c r="BI85" s="517"/>
      <c r="BJ85" s="514"/>
      <c r="BK85" s="514"/>
      <c r="BL85" s="511"/>
    </row>
    <row r="86" spans="1:64" ht="15.75" hidden="1" thickBot="1">
      <c r="A86" s="633"/>
      <c r="B86" s="633"/>
      <c r="C86" s="633"/>
      <c r="D86" s="539"/>
      <c r="E86" s="542"/>
      <c r="F86" s="545"/>
      <c r="G86" s="515"/>
      <c r="H86" s="524"/>
      <c r="I86" s="548"/>
      <c r="J86" s="551"/>
      <c r="K86" s="554"/>
      <c r="L86" s="515"/>
      <c r="M86" s="515"/>
      <c r="N86" s="530"/>
      <c r="O86" s="533"/>
      <c r="P86" s="524"/>
      <c r="Q86" s="536"/>
      <c r="R86" s="524"/>
      <c r="S86" s="536"/>
      <c r="T86" s="524"/>
      <c r="U86" s="536"/>
      <c r="V86" s="557"/>
      <c r="W86" s="536"/>
      <c r="X86" s="536"/>
      <c r="Y86" s="521"/>
      <c r="Z86" s="336">
        <v>6</v>
      </c>
      <c r="AA86" s="139"/>
      <c r="AB86" s="141"/>
      <c r="AC86" s="139"/>
      <c r="AD86" s="151" t="str">
        <f t="shared" si="4"/>
        <v/>
      </c>
      <c r="AE86" s="141"/>
      <c r="AF86" s="155" t="str">
        <f t="shared" si="5"/>
        <v/>
      </c>
      <c r="AG86" s="141"/>
      <c r="AH86" s="157" t="str">
        <f t="shared" si="6"/>
        <v/>
      </c>
      <c r="AI86" s="162" t="str">
        <f t="shared" si="7"/>
        <v/>
      </c>
      <c r="AJ86" s="163" t="str">
        <f>IFERROR(IF(AND(AD85="Probabilidad",AD86="Probabilidad"),(AJ85-(+AJ85*AI86)),IF(AND(AD85="Impacto",AD86="Probabilidad"),(AJ84-(+AJ84*AI86)),IF(AD86="Impacto",AJ85,""))),"")</f>
        <v/>
      </c>
      <c r="AK86" s="163" t="str">
        <f>IFERROR(IF(AND(AD85="Impacto",AD86="Impacto"),(AK85-(+AK85*AI86)),IF(AND(AD85="Probabilidad",AD86="Impacto"),(AK84-(+AK84*AI86)),IF(AD86="Probabilidad",AK85,""))),"")</f>
        <v/>
      </c>
      <c r="AL86" s="142"/>
      <c r="AM86" s="142"/>
      <c r="AN86" s="142"/>
      <c r="AO86" s="560"/>
      <c r="AP86" s="560"/>
      <c r="AQ86" s="521"/>
      <c r="AR86" s="560"/>
      <c r="AS86" s="560"/>
      <c r="AT86" s="521"/>
      <c r="AU86" s="521"/>
      <c r="AV86" s="521"/>
      <c r="AW86" s="524"/>
      <c r="AX86" s="515"/>
      <c r="AY86" s="515"/>
      <c r="AZ86" s="515"/>
      <c r="BA86" s="515"/>
      <c r="BB86" s="527"/>
      <c r="BC86" s="515"/>
      <c r="BD86" s="515"/>
      <c r="BE86" s="518"/>
      <c r="BF86" s="518"/>
      <c r="BG86" s="518"/>
      <c r="BH86" s="518"/>
      <c r="BI86" s="518"/>
      <c r="BJ86" s="515"/>
      <c r="BK86" s="515"/>
      <c r="BL86" s="512"/>
    </row>
    <row r="87" spans="1:64" hidden="1">
      <c r="A87" s="633"/>
      <c r="B87" s="633"/>
      <c r="C87" s="633"/>
      <c r="D87" s="537"/>
      <c r="E87" s="540"/>
      <c r="F87" s="543"/>
      <c r="G87" s="513"/>
      <c r="H87" s="522"/>
      <c r="I87" s="546" t="str">
        <f>IF(D87="","",IF(D87="RG",'Identificación RG'!B242,IF(H87="","",(CONCATENATE(H87," ",$K$2," ",G87," ",$K$3," ",M87," ",$K$4," ",L87)))))</f>
        <v/>
      </c>
      <c r="J87" s="549"/>
      <c r="K87" s="552" t="str">
        <f>CONCATENATE(" *",'Identificación RG'!C237," *",'Identificación RG'!E237," *",'Identificación RG'!G237)</f>
        <v xml:space="preserve"> * * *</v>
      </c>
      <c r="L87" s="513"/>
      <c r="M87" s="513"/>
      <c r="N87" s="528"/>
      <c r="O87" s="531"/>
      <c r="P87" s="522"/>
      <c r="Q87" s="534" t="str">
        <f>IF(P87="Muy Alta",100%,IF(P87="Alta",80%,IF(P87="Media",60%,IF(P87="Baja",40%,IF(P87="Muy Baja",20%,"")))))</f>
        <v/>
      </c>
      <c r="R87" s="522"/>
      <c r="S87" s="534" t="str">
        <f>IF(R87="Catastrófico",100%,IF(R87="Mayor",80%,IF(R87="Moderado",60%,IF(R87="Menor",40%,IF(R87="Leve",20%,"")))))</f>
        <v/>
      </c>
      <c r="T87" s="522"/>
      <c r="U87" s="534" t="str">
        <f>IF(T87="Catastrófico",100%,IF(T87="Mayor",80%,IF(T87="Moderado",60%,IF(T87="Menor",40%,IF(T87="Leve",20%,"")))))</f>
        <v/>
      </c>
      <c r="V87" s="555" t="str">
        <f>IF(W87=100%,"Catastrófico",IF(W87=80%,"Mayor",IF(W87=60%,"Moderado",IF(W87=40%,"Menor",IF(W87=20%,"Leve","")))))</f>
        <v/>
      </c>
      <c r="W87" s="534" t="str">
        <f>IF(AND(S87="",U87=""),"",MAX(S87,U87))</f>
        <v/>
      </c>
      <c r="X87" s="534" t="str">
        <f>CONCATENATE(P87,V87)</f>
        <v/>
      </c>
      <c r="Y87" s="519" t="str">
        <f>IF(X87="Muy AltaLeve","Alto",IF(X87="Muy AltaMenor","Alto",IF(X87="Muy AltaModerado","Alto",IF(X87="Muy AltaMayor","Alto",IF(X87="Muy AltaCatastrófico","Extremo",IF(X87="AltaLeve","Moderado",IF(X87="AltaMenor","Moderado",IF(X87="AltaModerado","Alto",IF(X87="AltaMayor","Alto",IF(X87="AltaCatastrófico","Extremo",IF(X87="MediaLeve","Moderado",IF(X87="MediaMenor","Moderado",IF(X87="MediaModerado","Moderado",IF(X87="MediaMayor","Alto",IF(X87="MediaCatastrófico","Extremo",IF(X87="BajaLeve","Bajo",IF(X87="BajaMenor","Moderado",IF(X87="BajaModerado","Moderado",IF(X87="BajaMayor","Alto",IF(X87="BajaCatastrófico","Extremo",IF(X87="Muy BajaLeve","Bajo",IF(X87="Muy BajaMenor","Bajo",IF(X87="Muy BajaModerado","Moderado",IF(X87="Muy BajaMayor","Alto",IF(X87="Muy BajaCatastrófico","Extremo","")))))))))))))))))))))))))</f>
        <v/>
      </c>
      <c r="Z87" s="334">
        <v>1</v>
      </c>
      <c r="AA87" s="131"/>
      <c r="AB87" s="132"/>
      <c r="AC87" s="131"/>
      <c r="AD87" s="148" t="str">
        <f t="shared" si="4"/>
        <v/>
      </c>
      <c r="AE87" s="132"/>
      <c r="AF87" s="153" t="str">
        <f t="shared" si="5"/>
        <v/>
      </c>
      <c r="AG87" s="132"/>
      <c r="AH87" s="153" t="str">
        <f t="shared" si="6"/>
        <v/>
      </c>
      <c r="AI87" s="158" t="str">
        <f t="shared" si="7"/>
        <v/>
      </c>
      <c r="AJ87" s="159" t="str">
        <f>IFERROR(IF(AD87="Probabilidad",(Q87-(+Q87*AI87)),IF(AD87="Impacto",Q87,"")),"")</f>
        <v/>
      </c>
      <c r="AK87" s="159" t="str">
        <f>IFERROR(IF(AD87="Impacto",(W87-(+W87*AI87)),IF(AD87="Probabilidad",W87,"")),"")</f>
        <v/>
      </c>
      <c r="AL87" s="133"/>
      <c r="AM87" s="133"/>
      <c r="AN87" s="133"/>
      <c r="AO87" s="558" t="str">
        <f>Q87</f>
        <v/>
      </c>
      <c r="AP87" s="558" t="str">
        <f>IF(AJ87="","",MIN(AJ87:AJ92))</f>
        <v/>
      </c>
      <c r="AQ87" s="519" t="str">
        <f>IFERROR(IF(AP87="","",IF(AP87&lt;=0.2,"Muy Baja",IF(AP87&lt;=0.4,"Baja",IF(AP87&lt;=0.6,"Media",IF(AP87&lt;=0.8,"Alta","Muy Alta"))))),"")</f>
        <v/>
      </c>
      <c r="AR87" s="558" t="str">
        <f>W87</f>
        <v/>
      </c>
      <c r="AS87" s="558" t="str">
        <f>IF(AK87="","",MIN(AK87:AK92))</f>
        <v/>
      </c>
      <c r="AT87" s="519" t="str">
        <f>IFERROR(IF(AS87="","",IF(AS87&lt;=0.2,"Leve",IF(AS87&lt;=0.4,"Menor",IF(AS87&lt;=0.6,"Moderado",IF(AS87&lt;=0.8,"Mayor","Catastrófico"))))),"")</f>
        <v/>
      </c>
      <c r="AU87" s="519" t="str">
        <f>Y87</f>
        <v/>
      </c>
      <c r="AV87" s="519" t="str">
        <f>IFERROR(IF(OR(AND(AQ87="Muy Baja",AT87="Leve"),AND(AQ87="Muy Baja",AT87="Menor"),AND(AQ87="Baja",AT87="Leve")),"Bajo",IF(OR(AND(AQ87="Muy baja",AT87="Moderado"),AND(AQ87="Baja",AT87="Menor"),AND(AQ87="Baja",AT87="Moderado"),AND(AQ87="Media",AT87="Leve"),AND(AQ87="Media",AT87="Menor"),AND(AQ87="Media",AT87="Moderado"),AND(AQ87="Alta",AT87="Leve"),AND(AQ87="Alta",AT87="Menor")),"Moderado",IF(OR(AND(AQ87="Muy Baja",AT87="Mayor"),AND(AQ87="Baja",AT87="Mayor"),AND(AQ87="Media",AT87="Mayor"),AND(AQ87="Alta",AT87="Moderado"),AND(AQ87="Alta",AT87="Mayor"),AND(AQ87="Muy Alta",AT87="Leve"),AND(AQ87="Muy Alta",AT87="Menor"),AND(AQ87="Muy Alta",AT87="Moderado"),AND(AQ87="Muy Alta",AT87="Mayor")),"Alto",IF(OR(AND(AQ87="Muy Baja",AT87="Catastrófico"),AND(AQ87="Baja",AT87="Catastrófico"),AND(AQ87="Media",AT87="Catastrófico"),AND(AQ87="Alta",AT87="Catastrófico"),AND(AQ87="Muy Alta",AT87="Catastrófico")),"Extremo","")))),"")</f>
        <v/>
      </c>
      <c r="AW87" s="522"/>
      <c r="AX87" s="513"/>
      <c r="AY87" s="513"/>
      <c r="AZ87" s="513"/>
      <c r="BA87" s="513"/>
      <c r="BB87" s="525"/>
      <c r="BC87" s="513"/>
      <c r="BD87" s="513"/>
      <c r="BE87" s="516"/>
      <c r="BF87" s="516"/>
      <c r="BG87" s="516"/>
      <c r="BH87" s="516"/>
      <c r="BI87" s="516"/>
      <c r="BJ87" s="513"/>
      <c r="BK87" s="513"/>
      <c r="BL87" s="510"/>
    </row>
    <row r="88" spans="1:64" hidden="1">
      <c r="A88" s="633"/>
      <c r="B88" s="633"/>
      <c r="C88" s="633"/>
      <c r="D88" s="538"/>
      <c r="E88" s="541"/>
      <c r="F88" s="544"/>
      <c r="G88" s="514"/>
      <c r="H88" s="523"/>
      <c r="I88" s="547"/>
      <c r="J88" s="550"/>
      <c r="K88" s="553"/>
      <c r="L88" s="514"/>
      <c r="M88" s="514"/>
      <c r="N88" s="529"/>
      <c r="O88" s="532"/>
      <c r="P88" s="523"/>
      <c r="Q88" s="535"/>
      <c r="R88" s="523"/>
      <c r="S88" s="535"/>
      <c r="T88" s="523"/>
      <c r="U88" s="535"/>
      <c r="V88" s="556"/>
      <c r="W88" s="535"/>
      <c r="X88" s="535"/>
      <c r="Y88" s="520"/>
      <c r="Z88" s="335">
        <v>2</v>
      </c>
      <c r="AA88" s="136"/>
      <c r="AB88" s="137"/>
      <c r="AC88" s="136"/>
      <c r="AD88" s="149" t="str">
        <f t="shared" si="4"/>
        <v/>
      </c>
      <c r="AE88" s="137"/>
      <c r="AF88" s="154" t="str">
        <f t="shared" si="5"/>
        <v/>
      </c>
      <c r="AG88" s="137"/>
      <c r="AH88" s="156" t="str">
        <f t="shared" si="6"/>
        <v/>
      </c>
      <c r="AI88" s="160" t="str">
        <f t="shared" si="7"/>
        <v/>
      </c>
      <c r="AJ88" s="161" t="str">
        <f>IFERROR(IF(AND(AD87="Probabilidad",AD88="Probabilidad"),(AJ87-(+AJ87*AI88)),IF(AD88="Probabilidad",(Q87-(+Q87*AI88)),IF(AD88="Impacto",AJ87,""))),"")</f>
        <v/>
      </c>
      <c r="AK88" s="161" t="str">
        <f>IFERROR(IF(AND(AD87="Impacto",AD88="Impacto"),(AK87-(+AK87*AI88)),IF(AD88="Impacto",(W87-(W87*AI88)),IF(AD88="Probabilidad",AK87,""))),"")</f>
        <v/>
      </c>
      <c r="AL88" s="138"/>
      <c r="AM88" s="138"/>
      <c r="AN88" s="138"/>
      <c r="AO88" s="559"/>
      <c r="AP88" s="559"/>
      <c r="AQ88" s="520"/>
      <c r="AR88" s="559"/>
      <c r="AS88" s="559"/>
      <c r="AT88" s="520"/>
      <c r="AU88" s="520"/>
      <c r="AV88" s="520"/>
      <c r="AW88" s="523"/>
      <c r="AX88" s="514"/>
      <c r="AY88" s="514"/>
      <c r="AZ88" s="514"/>
      <c r="BA88" s="514"/>
      <c r="BB88" s="526"/>
      <c r="BC88" s="514"/>
      <c r="BD88" s="514"/>
      <c r="BE88" s="517"/>
      <c r="BF88" s="517"/>
      <c r="BG88" s="517"/>
      <c r="BH88" s="517"/>
      <c r="BI88" s="517"/>
      <c r="BJ88" s="514"/>
      <c r="BK88" s="514"/>
      <c r="BL88" s="511"/>
    </row>
    <row r="89" spans="1:64" hidden="1">
      <c r="A89" s="633"/>
      <c r="B89" s="633"/>
      <c r="C89" s="633"/>
      <c r="D89" s="538"/>
      <c r="E89" s="541"/>
      <c r="F89" s="544"/>
      <c r="G89" s="514"/>
      <c r="H89" s="523"/>
      <c r="I89" s="547"/>
      <c r="J89" s="550"/>
      <c r="K89" s="553"/>
      <c r="L89" s="514"/>
      <c r="M89" s="514"/>
      <c r="N89" s="529"/>
      <c r="O89" s="532"/>
      <c r="P89" s="523"/>
      <c r="Q89" s="535"/>
      <c r="R89" s="523"/>
      <c r="S89" s="535"/>
      <c r="T89" s="523"/>
      <c r="U89" s="535"/>
      <c r="V89" s="556"/>
      <c r="W89" s="535"/>
      <c r="X89" s="535"/>
      <c r="Y89" s="520"/>
      <c r="Z89" s="335">
        <v>3</v>
      </c>
      <c r="AA89" s="136"/>
      <c r="AB89" s="137"/>
      <c r="AC89" s="136"/>
      <c r="AD89" s="149" t="str">
        <f t="shared" si="4"/>
        <v/>
      </c>
      <c r="AE89" s="137"/>
      <c r="AF89" s="154" t="str">
        <f t="shared" si="5"/>
        <v/>
      </c>
      <c r="AG89" s="137"/>
      <c r="AH89" s="156" t="str">
        <f t="shared" si="6"/>
        <v/>
      </c>
      <c r="AI89" s="160" t="str">
        <f t="shared" si="7"/>
        <v/>
      </c>
      <c r="AJ89" s="161" t="str">
        <f>IFERROR(IF(AND(AD88="Probabilidad",AD89="Probabilidad"),(AJ88-(+AJ88*AI89)),IF(AND(AD88="Impacto",AD89="Probabilidad"),(AJ87-(+AJ87*AI89)),IF(AD89="Impacto",AJ88,""))),"")</f>
        <v/>
      </c>
      <c r="AK89" s="161" t="str">
        <f>IFERROR(IF(AND(AD88="Impacto",AD89="Impacto"),(AK88-(+AK88*AI89)),IF(AND(AD88="Probabilidad",AD89="Impacto"),(AK87-(+AK87*AI89)),IF(AD89="Probabilidad",AK88,""))),"")</f>
        <v/>
      </c>
      <c r="AL89" s="138"/>
      <c r="AM89" s="138"/>
      <c r="AN89" s="138"/>
      <c r="AO89" s="559"/>
      <c r="AP89" s="559"/>
      <c r="AQ89" s="520"/>
      <c r="AR89" s="559"/>
      <c r="AS89" s="559"/>
      <c r="AT89" s="520"/>
      <c r="AU89" s="520"/>
      <c r="AV89" s="520"/>
      <c r="AW89" s="523"/>
      <c r="AX89" s="514"/>
      <c r="AY89" s="514"/>
      <c r="AZ89" s="514"/>
      <c r="BA89" s="514"/>
      <c r="BB89" s="526"/>
      <c r="BC89" s="514"/>
      <c r="BD89" s="514"/>
      <c r="BE89" s="517"/>
      <c r="BF89" s="517"/>
      <c r="BG89" s="517"/>
      <c r="BH89" s="517"/>
      <c r="BI89" s="517"/>
      <c r="BJ89" s="514"/>
      <c r="BK89" s="514"/>
      <c r="BL89" s="511"/>
    </row>
    <row r="90" spans="1:64" hidden="1">
      <c r="A90" s="633"/>
      <c r="B90" s="633"/>
      <c r="C90" s="633"/>
      <c r="D90" s="538"/>
      <c r="E90" s="541"/>
      <c r="F90" s="544"/>
      <c r="G90" s="514"/>
      <c r="H90" s="523"/>
      <c r="I90" s="547"/>
      <c r="J90" s="550"/>
      <c r="K90" s="553"/>
      <c r="L90" s="514"/>
      <c r="M90" s="514"/>
      <c r="N90" s="529"/>
      <c r="O90" s="532"/>
      <c r="P90" s="523"/>
      <c r="Q90" s="535"/>
      <c r="R90" s="523"/>
      <c r="S90" s="535"/>
      <c r="T90" s="523"/>
      <c r="U90" s="535"/>
      <c r="V90" s="556"/>
      <c r="W90" s="535"/>
      <c r="X90" s="535"/>
      <c r="Y90" s="520"/>
      <c r="Z90" s="335">
        <v>4</v>
      </c>
      <c r="AA90" s="136"/>
      <c r="AB90" s="137"/>
      <c r="AC90" s="136"/>
      <c r="AD90" s="149" t="str">
        <f t="shared" si="4"/>
        <v/>
      </c>
      <c r="AE90" s="137"/>
      <c r="AF90" s="154" t="str">
        <f t="shared" si="5"/>
        <v/>
      </c>
      <c r="AG90" s="137"/>
      <c r="AH90" s="156" t="str">
        <f t="shared" si="6"/>
        <v/>
      </c>
      <c r="AI90" s="160" t="str">
        <f t="shared" si="7"/>
        <v/>
      </c>
      <c r="AJ90" s="161" t="str">
        <f>IFERROR(IF(AND(AD89="Probabilidad",AD90="Probabilidad"),(AJ89-(+AJ89*AI90)),IF(AND(AD89="Impacto",AD90="Probabilidad"),(AJ88-(+AJ88*AI90)),IF(AD90="Impacto",AJ89,""))),"")</f>
        <v/>
      </c>
      <c r="AK90" s="161" t="str">
        <f>IFERROR(IF(AND(AD89="Impacto",AD90="Impacto"),(AK89-(+AK89*AI90)),IF(AND(AD89="Probabilidad",AD90="Impacto"),(AK88-(+AK88*AI90)),IF(AD90="Probabilidad",AK89,""))),"")</f>
        <v/>
      </c>
      <c r="AL90" s="138"/>
      <c r="AM90" s="138"/>
      <c r="AN90" s="138"/>
      <c r="AO90" s="559"/>
      <c r="AP90" s="559"/>
      <c r="AQ90" s="520"/>
      <c r="AR90" s="559"/>
      <c r="AS90" s="559"/>
      <c r="AT90" s="520"/>
      <c r="AU90" s="520"/>
      <c r="AV90" s="520"/>
      <c r="AW90" s="523"/>
      <c r="AX90" s="514"/>
      <c r="AY90" s="514"/>
      <c r="AZ90" s="514"/>
      <c r="BA90" s="514"/>
      <c r="BB90" s="526"/>
      <c r="BC90" s="514"/>
      <c r="BD90" s="514"/>
      <c r="BE90" s="517"/>
      <c r="BF90" s="517"/>
      <c r="BG90" s="517"/>
      <c r="BH90" s="517"/>
      <c r="BI90" s="517"/>
      <c r="BJ90" s="514"/>
      <c r="BK90" s="514"/>
      <c r="BL90" s="511"/>
    </row>
    <row r="91" spans="1:64" hidden="1">
      <c r="A91" s="633"/>
      <c r="B91" s="633"/>
      <c r="C91" s="633"/>
      <c r="D91" s="538"/>
      <c r="E91" s="541"/>
      <c r="F91" s="544"/>
      <c r="G91" s="514"/>
      <c r="H91" s="523"/>
      <c r="I91" s="547"/>
      <c r="J91" s="550"/>
      <c r="K91" s="553"/>
      <c r="L91" s="514"/>
      <c r="M91" s="514"/>
      <c r="N91" s="529"/>
      <c r="O91" s="532"/>
      <c r="P91" s="523"/>
      <c r="Q91" s="535"/>
      <c r="R91" s="523"/>
      <c r="S91" s="535"/>
      <c r="T91" s="523"/>
      <c r="U91" s="535"/>
      <c r="V91" s="556"/>
      <c r="W91" s="535"/>
      <c r="X91" s="535"/>
      <c r="Y91" s="520"/>
      <c r="Z91" s="335">
        <v>5</v>
      </c>
      <c r="AA91" s="136"/>
      <c r="AB91" s="137"/>
      <c r="AC91" s="136"/>
      <c r="AD91" s="149" t="str">
        <f t="shared" si="4"/>
        <v/>
      </c>
      <c r="AE91" s="137"/>
      <c r="AF91" s="154" t="str">
        <f t="shared" si="5"/>
        <v/>
      </c>
      <c r="AG91" s="137"/>
      <c r="AH91" s="156" t="str">
        <f t="shared" si="6"/>
        <v/>
      </c>
      <c r="AI91" s="160" t="str">
        <f t="shared" si="7"/>
        <v/>
      </c>
      <c r="AJ91" s="161" t="str">
        <f>IFERROR(IF(AND(AD90="Probabilidad",AD91="Probabilidad"),(AJ90-(+AJ90*AI91)),IF(AND(AD90="Impacto",AD91="Probabilidad"),(AJ89-(+AJ89*AI91)),IF(AD91="Impacto",AJ90,""))),"")</f>
        <v/>
      </c>
      <c r="AK91" s="161" t="str">
        <f>IFERROR(IF(AND(AD90="Impacto",AD91="Impacto"),(AK90-(+AK90*AI91)),IF(AND(AD90="Probabilidad",AD91="Impacto"),(AK89-(+AK89*AI91)),IF(AD91="Probabilidad",AK90,""))),"")</f>
        <v/>
      </c>
      <c r="AL91" s="138"/>
      <c r="AM91" s="138"/>
      <c r="AN91" s="138"/>
      <c r="AO91" s="559"/>
      <c r="AP91" s="559"/>
      <c r="AQ91" s="520"/>
      <c r="AR91" s="559"/>
      <c r="AS91" s="559"/>
      <c r="AT91" s="520"/>
      <c r="AU91" s="520"/>
      <c r="AV91" s="520"/>
      <c r="AW91" s="523"/>
      <c r="AX91" s="514"/>
      <c r="AY91" s="514"/>
      <c r="AZ91" s="514"/>
      <c r="BA91" s="514"/>
      <c r="BB91" s="526"/>
      <c r="BC91" s="514"/>
      <c r="BD91" s="514"/>
      <c r="BE91" s="517"/>
      <c r="BF91" s="517"/>
      <c r="BG91" s="517"/>
      <c r="BH91" s="517"/>
      <c r="BI91" s="517"/>
      <c r="BJ91" s="514"/>
      <c r="BK91" s="514"/>
      <c r="BL91" s="511"/>
    </row>
    <row r="92" spans="1:64" ht="15.75" hidden="1" thickBot="1">
      <c r="A92" s="633"/>
      <c r="B92" s="633"/>
      <c r="C92" s="633"/>
      <c r="D92" s="539"/>
      <c r="E92" s="542"/>
      <c r="F92" s="545"/>
      <c r="G92" s="515"/>
      <c r="H92" s="524"/>
      <c r="I92" s="548"/>
      <c r="J92" s="551"/>
      <c r="K92" s="554"/>
      <c r="L92" s="515"/>
      <c r="M92" s="515"/>
      <c r="N92" s="530"/>
      <c r="O92" s="533"/>
      <c r="P92" s="524"/>
      <c r="Q92" s="536"/>
      <c r="R92" s="524"/>
      <c r="S92" s="536"/>
      <c r="T92" s="524"/>
      <c r="U92" s="536"/>
      <c r="V92" s="557"/>
      <c r="W92" s="536"/>
      <c r="X92" s="536"/>
      <c r="Y92" s="521"/>
      <c r="Z92" s="336">
        <v>6</v>
      </c>
      <c r="AA92" s="139"/>
      <c r="AB92" s="141"/>
      <c r="AC92" s="139"/>
      <c r="AD92" s="151" t="str">
        <f t="shared" si="4"/>
        <v/>
      </c>
      <c r="AE92" s="141"/>
      <c r="AF92" s="155" t="str">
        <f t="shared" si="5"/>
        <v/>
      </c>
      <c r="AG92" s="141"/>
      <c r="AH92" s="157" t="str">
        <f t="shared" si="6"/>
        <v/>
      </c>
      <c r="AI92" s="162" t="str">
        <f t="shared" si="7"/>
        <v/>
      </c>
      <c r="AJ92" s="163" t="str">
        <f>IFERROR(IF(AND(AD91="Probabilidad",AD92="Probabilidad"),(AJ91-(+AJ91*AI92)),IF(AND(AD91="Impacto",AD92="Probabilidad"),(AJ90-(+AJ90*AI92)),IF(AD92="Impacto",AJ91,""))),"")</f>
        <v/>
      </c>
      <c r="AK92" s="163" t="str">
        <f>IFERROR(IF(AND(AD91="Impacto",AD92="Impacto"),(AK91-(+AK91*AI92)),IF(AND(AD91="Probabilidad",AD92="Impacto"),(AK90-(+AK90*AI92)),IF(AD92="Probabilidad",AK91,""))),"")</f>
        <v/>
      </c>
      <c r="AL92" s="142"/>
      <c r="AM92" s="142"/>
      <c r="AN92" s="142"/>
      <c r="AO92" s="560"/>
      <c r="AP92" s="560"/>
      <c r="AQ92" s="521"/>
      <c r="AR92" s="560"/>
      <c r="AS92" s="560"/>
      <c r="AT92" s="521"/>
      <c r="AU92" s="521"/>
      <c r="AV92" s="521"/>
      <c r="AW92" s="524"/>
      <c r="AX92" s="515"/>
      <c r="AY92" s="515"/>
      <c r="AZ92" s="515"/>
      <c r="BA92" s="515"/>
      <c r="BB92" s="527"/>
      <c r="BC92" s="515"/>
      <c r="BD92" s="515"/>
      <c r="BE92" s="518"/>
      <c r="BF92" s="518"/>
      <c r="BG92" s="518"/>
      <c r="BH92" s="518"/>
      <c r="BI92" s="518"/>
      <c r="BJ92" s="515"/>
      <c r="BK92" s="515"/>
      <c r="BL92" s="512"/>
    </row>
    <row r="93" spans="1:64" hidden="1">
      <c r="A93" s="633"/>
      <c r="B93" s="633"/>
      <c r="C93" s="633"/>
      <c r="D93" s="537"/>
      <c r="E93" s="540"/>
      <c r="F93" s="543"/>
      <c r="G93" s="513"/>
      <c r="H93" s="522"/>
      <c r="I93" s="546" t="str">
        <f>IF(D93="","",IF(D93="RG",'Identificación RG'!B259,IF(H93="","",(CONCATENATE(H93," ",$K$2," ",G93," ",$K$3," ",M93," ",$K$4," ",L93)))))</f>
        <v/>
      </c>
      <c r="J93" s="549"/>
      <c r="K93" s="552" t="str">
        <f>CONCATENATE(" *",'Identificación RG'!C254," *",'Identificación RG'!E254," *",'Identificación RG'!G254)</f>
        <v xml:space="preserve"> * * *</v>
      </c>
      <c r="L93" s="513"/>
      <c r="M93" s="513"/>
      <c r="N93" s="528"/>
      <c r="O93" s="531"/>
      <c r="P93" s="522"/>
      <c r="Q93" s="534" t="str">
        <f>IF(P93="Muy Alta",100%,IF(P93="Alta",80%,IF(P93="Media",60%,IF(P93="Baja",40%,IF(P93="Muy Baja",20%,"")))))</f>
        <v/>
      </c>
      <c r="R93" s="522"/>
      <c r="S93" s="534" t="str">
        <f>IF(R93="Catastrófico",100%,IF(R93="Mayor",80%,IF(R93="Moderado",60%,IF(R93="Menor",40%,IF(R93="Leve",20%,"")))))</f>
        <v/>
      </c>
      <c r="T93" s="522"/>
      <c r="U93" s="534" t="str">
        <f>IF(T93="Catastrófico",100%,IF(T93="Mayor",80%,IF(T93="Moderado",60%,IF(T93="Menor",40%,IF(T93="Leve",20%,"")))))</f>
        <v/>
      </c>
      <c r="V93" s="555" t="str">
        <f>IF(W93=100%,"Catastrófico",IF(W93=80%,"Mayor",IF(W93=60%,"Moderado",IF(W93=40%,"Menor",IF(W93=20%,"Leve","")))))</f>
        <v/>
      </c>
      <c r="W93" s="534" t="str">
        <f>IF(AND(S93="",U93=""),"",MAX(S93,U93))</f>
        <v/>
      </c>
      <c r="X93" s="534" t="str">
        <f>CONCATENATE(P93,V93)</f>
        <v/>
      </c>
      <c r="Y93" s="519" t="str">
        <f>IF(X93="Muy AltaLeve","Alto",IF(X93="Muy AltaMenor","Alto",IF(X93="Muy AltaModerado","Alto",IF(X93="Muy AltaMayor","Alto",IF(X93="Muy AltaCatastrófico","Extremo",IF(X93="AltaLeve","Moderado",IF(X93="AltaMenor","Moderado",IF(X93="AltaModerado","Alto",IF(X93="AltaMayor","Alto",IF(X93="AltaCatastrófico","Extremo",IF(X93="MediaLeve","Moderado",IF(X93="MediaMenor","Moderado",IF(X93="MediaModerado","Moderado",IF(X93="MediaMayor","Alto",IF(X93="MediaCatastrófico","Extremo",IF(X93="BajaLeve","Bajo",IF(X93="BajaMenor","Moderado",IF(X93="BajaModerado","Moderado",IF(X93="BajaMayor","Alto",IF(X93="BajaCatastrófico","Extremo",IF(X93="Muy BajaLeve","Bajo",IF(X93="Muy BajaMenor","Bajo",IF(X93="Muy BajaModerado","Moderado",IF(X93="Muy BajaMayor","Alto",IF(X93="Muy BajaCatastrófico","Extremo","")))))))))))))))))))))))))</f>
        <v/>
      </c>
      <c r="Z93" s="334">
        <v>1</v>
      </c>
      <c r="AA93" s="131"/>
      <c r="AB93" s="132"/>
      <c r="AC93" s="131"/>
      <c r="AD93" s="148" t="str">
        <f t="shared" si="4"/>
        <v/>
      </c>
      <c r="AE93" s="132"/>
      <c r="AF93" s="153" t="str">
        <f t="shared" si="5"/>
        <v/>
      </c>
      <c r="AG93" s="132"/>
      <c r="AH93" s="153" t="str">
        <f t="shared" si="6"/>
        <v/>
      </c>
      <c r="AI93" s="158" t="str">
        <f t="shared" si="7"/>
        <v/>
      </c>
      <c r="AJ93" s="159" t="str">
        <f>IFERROR(IF(AD93="Probabilidad",(Q93-(+Q93*AI93)),IF(AD93="Impacto",Q93,"")),"")</f>
        <v/>
      </c>
      <c r="AK93" s="159" t="str">
        <f>IFERROR(IF(AD93="Impacto",(W93-(+W93*AI93)),IF(AD93="Probabilidad",W93,"")),"")</f>
        <v/>
      </c>
      <c r="AL93" s="133"/>
      <c r="AM93" s="133"/>
      <c r="AN93" s="133"/>
      <c r="AO93" s="558" t="str">
        <f>Q93</f>
        <v/>
      </c>
      <c r="AP93" s="558" t="str">
        <f>IF(AJ93="","",MIN(AJ93:AJ98))</f>
        <v/>
      </c>
      <c r="AQ93" s="519" t="str">
        <f>IFERROR(IF(AP93="","",IF(AP93&lt;=0.2,"Muy Baja",IF(AP93&lt;=0.4,"Baja",IF(AP93&lt;=0.6,"Media",IF(AP93&lt;=0.8,"Alta","Muy Alta"))))),"")</f>
        <v/>
      </c>
      <c r="AR93" s="558" t="str">
        <f>W93</f>
        <v/>
      </c>
      <c r="AS93" s="558" t="str">
        <f>IF(AK93="","",MIN(AK93:AK98))</f>
        <v/>
      </c>
      <c r="AT93" s="519" t="str">
        <f>IFERROR(IF(AS93="","",IF(AS93&lt;=0.2,"Leve",IF(AS93&lt;=0.4,"Menor",IF(AS93&lt;=0.6,"Moderado",IF(AS93&lt;=0.8,"Mayor","Catastrófico"))))),"")</f>
        <v/>
      </c>
      <c r="AU93" s="519" t="str">
        <f>Y93</f>
        <v/>
      </c>
      <c r="AV93" s="519" t="str">
        <f>IFERROR(IF(OR(AND(AQ93="Muy Baja",AT93="Leve"),AND(AQ93="Muy Baja",AT93="Menor"),AND(AQ93="Baja",AT93="Leve")),"Bajo",IF(OR(AND(AQ93="Muy baja",AT93="Moderado"),AND(AQ93="Baja",AT93="Menor"),AND(AQ93="Baja",AT93="Moderado"),AND(AQ93="Media",AT93="Leve"),AND(AQ93="Media",AT93="Menor"),AND(AQ93="Media",AT93="Moderado"),AND(AQ93="Alta",AT93="Leve"),AND(AQ93="Alta",AT93="Menor")),"Moderado",IF(OR(AND(AQ93="Muy Baja",AT93="Mayor"),AND(AQ93="Baja",AT93="Mayor"),AND(AQ93="Media",AT93="Mayor"),AND(AQ93="Alta",AT93="Moderado"),AND(AQ93="Alta",AT93="Mayor"),AND(AQ93="Muy Alta",AT93="Leve"),AND(AQ93="Muy Alta",AT93="Menor"),AND(AQ93="Muy Alta",AT93="Moderado"),AND(AQ93="Muy Alta",AT93="Mayor")),"Alto",IF(OR(AND(AQ93="Muy Baja",AT93="Catastrófico"),AND(AQ93="Baja",AT93="Catastrófico"),AND(AQ93="Media",AT93="Catastrófico"),AND(AQ93="Alta",AT93="Catastrófico"),AND(AQ93="Muy Alta",AT93="Catastrófico")),"Extremo","")))),"")</f>
        <v/>
      </c>
      <c r="AW93" s="522"/>
      <c r="AX93" s="513"/>
      <c r="AY93" s="513"/>
      <c r="AZ93" s="513"/>
      <c r="BA93" s="513"/>
      <c r="BB93" s="525"/>
      <c r="BC93" s="513"/>
      <c r="BD93" s="513"/>
      <c r="BE93" s="516"/>
      <c r="BF93" s="516"/>
      <c r="BG93" s="516"/>
      <c r="BH93" s="516"/>
      <c r="BI93" s="516"/>
      <c r="BJ93" s="513"/>
      <c r="BK93" s="513"/>
      <c r="BL93" s="510"/>
    </row>
    <row r="94" spans="1:64" hidden="1">
      <c r="A94" s="633"/>
      <c r="B94" s="633"/>
      <c r="C94" s="633"/>
      <c r="D94" s="538"/>
      <c r="E94" s="541"/>
      <c r="F94" s="544"/>
      <c r="G94" s="514"/>
      <c r="H94" s="523"/>
      <c r="I94" s="547"/>
      <c r="J94" s="550"/>
      <c r="K94" s="553"/>
      <c r="L94" s="514"/>
      <c r="M94" s="514"/>
      <c r="N94" s="529"/>
      <c r="O94" s="532"/>
      <c r="P94" s="523"/>
      <c r="Q94" s="535"/>
      <c r="R94" s="523"/>
      <c r="S94" s="535"/>
      <c r="T94" s="523"/>
      <c r="U94" s="535"/>
      <c r="V94" s="556"/>
      <c r="W94" s="535"/>
      <c r="X94" s="535"/>
      <c r="Y94" s="520"/>
      <c r="Z94" s="335">
        <v>2</v>
      </c>
      <c r="AA94" s="136"/>
      <c r="AB94" s="137"/>
      <c r="AC94" s="136"/>
      <c r="AD94" s="149" t="str">
        <f t="shared" si="4"/>
        <v/>
      </c>
      <c r="AE94" s="137"/>
      <c r="AF94" s="154" t="str">
        <f t="shared" si="5"/>
        <v/>
      </c>
      <c r="AG94" s="137"/>
      <c r="AH94" s="156" t="str">
        <f t="shared" si="6"/>
        <v/>
      </c>
      <c r="AI94" s="160" t="str">
        <f t="shared" si="7"/>
        <v/>
      </c>
      <c r="AJ94" s="161" t="str">
        <f>IFERROR(IF(AND(AD93="Probabilidad",AD94="Probabilidad"),(AJ93-(+AJ93*AI94)),IF(AD94="Probabilidad",(Q93-(+Q93*AI94)),IF(AD94="Impacto",AJ93,""))),"")</f>
        <v/>
      </c>
      <c r="AK94" s="161" t="str">
        <f>IFERROR(IF(AND(AD93="Impacto",AD94="Impacto"),(AK93-(+AK93*AI94)),IF(AD94="Impacto",(W93-(W93*AI94)),IF(AD94="Probabilidad",AK93,""))),"")</f>
        <v/>
      </c>
      <c r="AL94" s="138"/>
      <c r="AM94" s="138"/>
      <c r="AN94" s="138"/>
      <c r="AO94" s="559"/>
      <c r="AP94" s="559"/>
      <c r="AQ94" s="520"/>
      <c r="AR94" s="559"/>
      <c r="AS94" s="559"/>
      <c r="AT94" s="520"/>
      <c r="AU94" s="520"/>
      <c r="AV94" s="520"/>
      <c r="AW94" s="523"/>
      <c r="AX94" s="514"/>
      <c r="AY94" s="514"/>
      <c r="AZ94" s="514"/>
      <c r="BA94" s="514"/>
      <c r="BB94" s="526"/>
      <c r="BC94" s="514"/>
      <c r="BD94" s="514"/>
      <c r="BE94" s="517"/>
      <c r="BF94" s="517"/>
      <c r="BG94" s="517"/>
      <c r="BH94" s="517"/>
      <c r="BI94" s="517"/>
      <c r="BJ94" s="514"/>
      <c r="BK94" s="514"/>
      <c r="BL94" s="511"/>
    </row>
    <row r="95" spans="1:64" hidden="1">
      <c r="A95" s="633"/>
      <c r="B95" s="633"/>
      <c r="C95" s="633"/>
      <c r="D95" s="538"/>
      <c r="E95" s="541"/>
      <c r="F95" s="544"/>
      <c r="G95" s="514"/>
      <c r="H95" s="523"/>
      <c r="I95" s="547"/>
      <c r="J95" s="550"/>
      <c r="K95" s="553"/>
      <c r="L95" s="514"/>
      <c r="M95" s="514"/>
      <c r="N95" s="529"/>
      <c r="O95" s="532"/>
      <c r="P95" s="523"/>
      <c r="Q95" s="535"/>
      <c r="R95" s="523"/>
      <c r="S95" s="535"/>
      <c r="T95" s="523"/>
      <c r="U95" s="535"/>
      <c r="V95" s="556"/>
      <c r="W95" s="535"/>
      <c r="X95" s="535"/>
      <c r="Y95" s="520"/>
      <c r="Z95" s="335">
        <v>3</v>
      </c>
      <c r="AA95" s="136"/>
      <c r="AB95" s="137"/>
      <c r="AC95" s="136"/>
      <c r="AD95" s="149" t="str">
        <f t="shared" si="4"/>
        <v/>
      </c>
      <c r="AE95" s="137"/>
      <c r="AF95" s="154" t="str">
        <f t="shared" si="5"/>
        <v/>
      </c>
      <c r="AG95" s="137"/>
      <c r="AH95" s="156" t="str">
        <f t="shared" si="6"/>
        <v/>
      </c>
      <c r="AI95" s="160" t="str">
        <f t="shared" si="7"/>
        <v/>
      </c>
      <c r="AJ95" s="161" t="str">
        <f>IFERROR(IF(AND(AD94="Probabilidad",AD95="Probabilidad"),(AJ94-(+AJ94*AI95)),IF(AND(AD94="Impacto",AD95="Probabilidad"),(AJ93-(+AJ93*AI95)),IF(AD95="Impacto",AJ94,""))),"")</f>
        <v/>
      </c>
      <c r="AK95" s="161" t="str">
        <f>IFERROR(IF(AND(AD94="Impacto",AD95="Impacto"),(AK94-(+AK94*AI95)),IF(AND(AD94="Probabilidad",AD95="Impacto"),(AK93-(+AK93*AI95)),IF(AD95="Probabilidad",AK94,""))),"")</f>
        <v/>
      </c>
      <c r="AL95" s="138"/>
      <c r="AM95" s="138"/>
      <c r="AN95" s="138"/>
      <c r="AO95" s="559"/>
      <c r="AP95" s="559"/>
      <c r="AQ95" s="520"/>
      <c r="AR95" s="559"/>
      <c r="AS95" s="559"/>
      <c r="AT95" s="520"/>
      <c r="AU95" s="520"/>
      <c r="AV95" s="520"/>
      <c r="AW95" s="523"/>
      <c r="AX95" s="514"/>
      <c r="AY95" s="514"/>
      <c r="AZ95" s="514"/>
      <c r="BA95" s="514"/>
      <c r="BB95" s="526"/>
      <c r="BC95" s="514"/>
      <c r="BD95" s="514"/>
      <c r="BE95" s="517"/>
      <c r="BF95" s="517"/>
      <c r="BG95" s="517"/>
      <c r="BH95" s="517"/>
      <c r="BI95" s="517"/>
      <c r="BJ95" s="514"/>
      <c r="BK95" s="514"/>
      <c r="BL95" s="511"/>
    </row>
    <row r="96" spans="1:64" hidden="1">
      <c r="A96" s="633"/>
      <c r="B96" s="633"/>
      <c r="C96" s="633"/>
      <c r="D96" s="538"/>
      <c r="E96" s="541"/>
      <c r="F96" s="544"/>
      <c r="G96" s="514"/>
      <c r="H96" s="523"/>
      <c r="I96" s="547"/>
      <c r="J96" s="550"/>
      <c r="K96" s="553"/>
      <c r="L96" s="514"/>
      <c r="M96" s="514"/>
      <c r="N96" s="529"/>
      <c r="O96" s="532"/>
      <c r="P96" s="523"/>
      <c r="Q96" s="535"/>
      <c r="R96" s="523"/>
      <c r="S96" s="535"/>
      <c r="T96" s="523"/>
      <c r="U96" s="535"/>
      <c r="V96" s="556"/>
      <c r="W96" s="535"/>
      <c r="X96" s="535"/>
      <c r="Y96" s="520"/>
      <c r="Z96" s="335">
        <v>4</v>
      </c>
      <c r="AA96" s="136"/>
      <c r="AB96" s="137"/>
      <c r="AC96" s="136"/>
      <c r="AD96" s="149" t="str">
        <f t="shared" si="4"/>
        <v/>
      </c>
      <c r="AE96" s="137"/>
      <c r="AF96" s="154" t="str">
        <f t="shared" si="5"/>
        <v/>
      </c>
      <c r="AG96" s="137"/>
      <c r="AH96" s="156" t="str">
        <f t="shared" si="6"/>
        <v/>
      </c>
      <c r="AI96" s="160" t="str">
        <f t="shared" si="7"/>
        <v/>
      </c>
      <c r="AJ96" s="161" t="str">
        <f>IFERROR(IF(AND(AD95="Probabilidad",AD96="Probabilidad"),(AJ95-(+AJ95*AI96)),IF(AND(AD95="Impacto",AD96="Probabilidad"),(AJ94-(+AJ94*AI96)),IF(AD96="Impacto",AJ95,""))),"")</f>
        <v/>
      </c>
      <c r="AK96" s="161" t="str">
        <f>IFERROR(IF(AND(AD95="Impacto",AD96="Impacto"),(AK95-(+AK95*AI96)),IF(AND(AD95="Probabilidad",AD96="Impacto"),(AK94-(+AK94*AI96)),IF(AD96="Probabilidad",AK95,""))),"")</f>
        <v/>
      </c>
      <c r="AL96" s="138"/>
      <c r="AM96" s="138"/>
      <c r="AN96" s="138"/>
      <c r="AO96" s="559"/>
      <c r="AP96" s="559"/>
      <c r="AQ96" s="520"/>
      <c r="AR96" s="559"/>
      <c r="AS96" s="559"/>
      <c r="AT96" s="520"/>
      <c r="AU96" s="520"/>
      <c r="AV96" s="520"/>
      <c r="AW96" s="523"/>
      <c r="AX96" s="514"/>
      <c r="AY96" s="514"/>
      <c r="AZ96" s="514"/>
      <c r="BA96" s="514"/>
      <c r="BB96" s="526"/>
      <c r="BC96" s="514"/>
      <c r="BD96" s="514"/>
      <c r="BE96" s="517"/>
      <c r="BF96" s="517"/>
      <c r="BG96" s="517"/>
      <c r="BH96" s="517"/>
      <c r="BI96" s="517"/>
      <c r="BJ96" s="514"/>
      <c r="BK96" s="514"/>
      <c r="BL96" s="511"/>
    </row>
    <row r="97" spans="1:64" hidden="1">
      <c r="A97" s="633"/>
      <c r="B97" s="633"/>
      <c r="C97" s="633"/>
      <c r="D97" s="538"/>
      <c r="E97" s="541"/>
      <c r="F97" s="544"/>
      <c r="G97" s="514"/>
      <c r="H97" s="523"/>
      <c r="I97" s="547"/>
      <c r="J97" s="550"/>
      <c r="K97" s="553"/>
      <c r="L97" s="514"/>
      <c r="M97" s="514"/>
      <c r="N97" s="529"/>
      <c r="O97" s="532"/>
      <c r="P97" s="523"/>
      <c r="Q97" s="535"/>
      <c r="R97" s="523"/>
      <c r="S97" s="535"/>
      <c r="T97" s="523"/>
      <c r="U97" s="535"/>
      <c r="V97" s="556"/>
      <c r="W97" s="535"/>
      <c r="X97" s="535"/>
      <c r="Y97" s="520"/>
      <c r="Z97" s="335">
        <v>5</v>
      </c>
      <c r="AA97" s="136"/>
      <c r="AB97" s="137"/>
      <c r="AC97" s="136"/>
      <c r="AD97" s="149" t="str">
        <f t="shared" si="4"/>
        <v/>
      </c>
      <c r="AE97" s="137"/>
      <c r="AF97" s="154" t="str">
        <f t="shared" si="5"/>
        <v/>
      </c>
      <c r="AG97" s="137"/>
      <c r="AH97" s="156" t="str">
        <f t="shared" si="6"/>
        <v/>
      </c>
      <c r="AI97" s="160" t="str">
        <f t="shared" si="7"/>
        <v/>
      </c>
      <c r="AJ97" s="161" t="str">
        <f>IFERROR(IF(AND(AD96="Probabilidad",AD97="Probabilidad"),(AJ96-(+AJ96*AI97)),IF(AND(AD96="Impacto",AD97="Probabilidad"),(AJ95-(+AJ95*AI97)),IF(AD97="Impacto",AJ96,""))),"")</f>
        <v/>
      </c>
      <c r="AK97" s="161" t="str">
        <f>IFERROR(IF(AND(AD96="Impacto",AD97="Impacto"),(AK96-(+AK96*AI97)),IF(AND(AD96="Probabilidad",AD97="Impacto"),(AK95-(+AK95*AI97)),IF(AD97="Probabilidad",AK96,""))),"")</f>
        <v/>
      </c>
      <c r="AL97" s="138"/>
      <c r="AM97" s="138"/>
      <c r="AN97" s="138"/>
      <c r="AO97" s="559"/>
      <c r="AP97" s="559"/>
      <c r="AQ97" s="520"/>
      <c r="AR97" s="559"/>
      <c r="AS97" s="559"/>
      <c r="AT97" s="520"/>
      <c r="AU97" s="520"/>
      <c r="AV97" s="520"/>
      <c r="AW97" s="523"/>
      <c r="AX97" s="514"/>
      <c r="AY97" s="514"/>
      <c r="AZ97" s="514"/>
      <c r="BA97" s="514"/>
      <c r="BB97" s="526"/>
      <c r="BC97" s="514"/>
      <c r="BD97" s="514"/>
      <c r="BE97" s="517"/>
      <c r="BF97" s="517"/>
      <c r="BG97" s="517"/>
      <c r="BH97" s="517"/>
      <c r="BI97" s="517"/>
      <c r="BJ97" s="514"/>
      <c r="BK97" s="514"/>
      <c r="BL97" s="511"/>
    </row>
    <row r="98" spans="1:64" ht="15.75" hidden="1" thickBot="1">
      <c r="A98" s="633"/>
      <c r="B98" s="633"/>
      <c r="C98" s="633"/>
      <c r="D98" s="539"/>
      <c r="E98" s="542"/>
      <c r="F98" s="545"/>
      <c r="G98" s="515"/>
      <c r="H98" s="524"/>
      <c r="I98" s="548"/>
      <c r="J98" s="551"/>
      <c r="K98" s="554"/>
      <c r="L98" s="515"/>
      <c r="M98" s="515"/>
      <c r="N98" s="530"/>
      <c r="O98" s="533"/>
      <c r="P98" s="524"/>
      <c r="Q98" s="536"/>
      <c r="R98" s="524"/>
      <c r="S98" s="536"/>
      <c r="T98" s="524"/>
      <c r="U98" s="536"/>
      <c r="V98" s="557"/>
      <c r="W98" s="536"/>
      <c r="X98" s="536"/>
      <c r="Y98" s="521"/>
      <c r="Z98" s="336">
        <v>6</v>
      </c>
      <c r="AA98" s="139"/>
      <c r="AB98" s="141"/>
      <c r="AC98" s="139"/>
      <c r="AD98" s="151" t="str">
        <f t="shared" si="4"/>
        <v/>
      </c>
      <c r="AE98" s="141"/>
      <c r="AF98" s="155" t="str">
        <f t="shared" si="5"/>
        <v/>
      </c>
      <c r="AG98" s="141"/>
      <c r="AH98" s="157" t="str">
        <f t="shared" si="6"/>
        <v/>
      </c>
      <c r="AI98" s="162" t="str">
        <f t="shared" si="7"/>
        <v/>
      </c>
      <c r="AJ98" s="163" t="str">
        <f>IFERROR(IF(AND(AD97="Probabilidad",AD98="Probabilidad"),(AJ97-(+AJ97*AI98)),IF(AND(AD97="Impacto",AD98="Probabilidad"),(AJ96-(+AJ96*AI98)),IF(AD98="Impacto",AJ97,""))),"")</f>
        <v/>
      </c>
      <c r="AK98" s="163" t="str">
        <f>IFERROR(IF(AND(AD97="Impacto",AD98="Impacto"),(AK97-(+AK97*AI98)),IF(AND(AD97="Probabilidad",AD98="Impacto"),(AK96-(+AK96*AI98)),IF(AD98="Probabilidad",AK97,""))),"")</f>
        <v/>
      </c>
      <c r="AL98" s="142"/>
      <c r="AM98" s="142"/>
      <c r="AN98" s="142"/>
      <c r="AO98" s="560"/>
      <c r="AP98" s="560"/>
      <c r="AQ98" s="521"/>
      <c r="AR98" s="560"/>
      <c r="AS98" s="560"/>
      <c r="AT98" s="521"/>
      <c r="AU98" s="521"/>
      <c r="AV98" s="521"/>
      <c r="AW98" s="524"/>
      <c r="AX98" s="515"/>
      <c r="AY98" s="515"/>
      <c r="AZ98" s="515"/>
      <c r="BA98" s="515"/>
      <c r="BB98" s="527"/>
      <c r="BC98" s="515"/>
      <c r="BD98" s="515"/>
      <c r="BE98" s="518"/>
      <c r="BF98" s="518"/>
      <c r="BG98" s="518"/>
      <c r="BH98" s="518"/>
      <c r="BI98" s="518"/>
      <c r="BJ98" s="515"/>
      <c r="BK98" s="515"/>
      <c r="BL98" s="512"/>
    </row>
    <row r="99" spans="1:64" hidden="1">
      <c r="A99" s="633"/>
      <c r="B99" s="633"/>
      <c r="C99" s="633"/>
      <c r="D99" s="537"/>
      <c r="E99" s="540"/>
      <c r="F99" s="543"/>
      <c r="G99" s="513"/>
      <c r="H99" s="522"/>
      <c r="I99" s="546" t="str">
        <f>IF(D99="","",IF(D99="RG",'Identificación RG'!B276,IF(H99="","",(CONCATENATE(H99," ",$K$2," ",G99," ",$K$3," ",M99," ",$K$4," ",L99)))))</f>
        <v/>
      </c>
      <c r="J99" s="549"/>
      <c r="K99" s="552" t="str">
        <f>CONCATENATE(" *",'Identificación RG'!C271," *",'Identificación RG'!E271," *",'Identificación RG'!G271)</f>
        <v xml:space="preserve"> * * *</v>
      </c>
      <c r="L99" s="513"/>
      <c r="M99" s="513"/>
      <c r="N99" s="528"/>
      <c r="O99" s="531"/>
      <c r="P99" s="522"/>
      <c r="Q99" s="534" t="str">
        <f>IF(P99="Muy Alta",100%,IF(P99="Alta",80%,IF(P99="Media",60%,IF(P99="Baja",40%,IF(P99="Muy Baja",20%,"")))))</f>
        <v/>
      </c>
      <c r="R99" s="522"/>
      <c r="S99" s="534" t="str">
        <f>IF(R99="Catastrófico",100%,IF(R99="Mayor",80%,IF(R99="Moderado",60%,IF(R99="Menor",40%,IF(R99="Leve",20%,"")))))</f>
        <v/>
      </c>
      <c r="T99" s="522"/>
      <c r="U99" s="534" t="str">
        <f>IF(T99="Catastrófico",100%,IF(T99="Mayor",80%,IF(T99="Moderado",60%,IF(T99="Menor",40%,IF(T99="Leve",20%,"")))))</f>
        <v/>
      </c>
      <c r="V99" s="555" t="str">
        <f>IF(W99=100%,"Catastrófico",IF(W99=80%,"Mayor",IF(W99=60%,"Moderado",IF(W99=40%,"Menor",IF(W99=20%,"Leve","")))))</f>
        <v/>
      </c>
      <c r="W99" s="534" t="str">
        <f>IF(AND(S99="",U99=""),"",MAX(S99,U99))</f>
        <v/>
      </c>
      <c r="X99" s="534" t="str">
        <f>CONCATENATE(P99,V99)</f>
        <v/>
      </c>
      <c r="Y99" s="519" t="str">
        <f>IF(X99="Muy AltaLeve","Alto",IF(X99="Muy AltaMenor","Alto",IF(X99="Muy AltaModerado","Alto",IF(X99="Muy AltaMayor","Alto",IF(X99="Muy AltaCatastrófico","Extremo",IF(X99="AltaLeve","Moderado",IF(X99="AltaMenor","Moderado",IF(X99="AltaModerado","Alto",IF(X99="AltaMayor","Alto",IF(X99="AltaCatastrófico","Extremo",IF(X99="MediaLeve","Moderado",IF(X99="MediaMenor","Moderado",IF(X99="MediaModerado","Moderado",IF(X99="MediaMayor","Alto",IF(X99="MediaCatastrófico","Extremo",IF(X99="BajaLeve","Bajo",IF(X99="BajaMenor","Moderado",IF(X99="BajaModerado","Moderado",IF(X99="BajaMayor","Alto",IF(X99="BajaCatastrófico","Extremo",IF(X99="Muy BajaLeve","Bajo",IF(X99="Muy BajaMenor","Bajo",IF(X99="Muy BajaModerado","Moderado",IF(X99="Muy BajaMayor","Alto",IF(X99="Muy BajaCatastrófico","Extremo","")))))))))))))))))))))))))</f>
        <v/>
      </c>
      <c r="Z99" s="334">
        <v>1</v>
      </c>
      <c r="AA99" s="131"/>
      <c r="AB99" s="132"/>
      <c r="AC99" s="131"/>
      <c r="AD99" s="148" t="str">
        <f t="shared" ref="AD99:AD128" si="8">IF(OR(AE99="Preventivo",AE99="Detectivo"),"Probabilidad",IF(AE99="Correctivo","Impacto",""))</f>
        <v/>
      </c>
      <c r="AE99" s="132"/>
      <c r="AF99" s="153" t="str">
        <f t="shared" ref="AF99:AF128" si="9">IF(AE99="","",IF(AE99="Preventivo",25%,IF(AE99="Detectivo",15%,IF(AE99="Correctivo",10%))))</f>
        <v/>
      </c>
      <c r="AG99" s="132"/>
      <c r="AH99" s="153" t="str">
        <f t="shared" ref="AH99:AH128" si="10">IF(AG99="Automático",25%,IF(AG99="Manual",15%,""))</f>
        <v/>
      </c>
      <c r="AI99" s="158" t="str">
        <f t="shared" ref="AI99:AI128" si="11">IF(OR(AF99="",AH99=""),"",AF99+AH99)</f>
        <v/>
      </c>
      <c r="AJ99" s="159" t="str">
        <f>IFERROR(IF(AD99="Probabilidad",(Q99-(+Q99*AI99)),IF(AD99="Impacto",Q99,"")),"")</f>
        <v/>
      </c>
      <c r="AK99" s="159" t="str">
        <f>IFERROR(IF(AD99="Impacto",(W99-(+W99*AI99)),IF(AD99="Probabilidad",W99,"")),"")</f>
        <v/>
      </c>
      <c r="AL99" s="133"/>
      <c r="AM99" s="133"/>
      <c r="AN99" s="133"/>
      <c r="AO99" s="558" t="str">
        <f>Q99</f>
        <v/>
      </c>
      <c r="AP99" s="558" t="str">
        <f>IF(AJ99="","",MIN(AJ99:AJ104))</f>
        <v/>
      </c>
      <c r="AQ99" s="519" t="str">
        <f>IFERROR(IF(AP99="","",IF(AP99&lt;=0.2,"Muy Baja",IF(AP99&lt;=0.4,"Baja",IF(AP99&lt;=0.6,"Media",IF(AP99&lt;=0.8,"Alta","Muy Alta"))))),"")</f>
        <v/>
      </c>
      <c r="AR99" s="558" t="str">
        <f>W99</f>
        <v/>
      </c>
      <c r="AS99" s="558" t="str">
        <f>IF(AK99="","",MIN(AK99:AK104))</f>
        <v/>
      </c>
      <c r="AT99" s="519" t="str">
        <f>IFERROR(IF(AS99="","",IF(AS99&lt;=0.2,"Leve",IF(AS99&lt;=0.4,"Menor",IF(AS99&lt;=0.6,"Moderado",IF(AS99&lt;=0.8,"Mayor","Catastrófico"))))),"")</f>
        <v/>
      </c>
      <c r="AU99" s="519" t="str">
        <f>Y99</f>
        <v/>
      </c>
      <c r="AV99" s="519" t="str">
        <f>IFERROR(IF(OR(AND(AQ99="Muy Baja",AT99="Leve"),AND(AQ99="Muy Baja",AT99="Menor"),AND(AQ99="Baja",AT99="Leve")),"Bajo",IF(OR(AND(AQ99="Muy baja",AT99="Moderado"),AND(AQ99="Baja",AT99="Menor"),AND(AQ99="Baja",AT99="Moderado"),AND(AQ99="Media",AT99="Leve"),AND(AQ99="Media",AT99="Menor"),AND(AQ99="Media",AT99="Moderado"),AND(AQ99="Alta",AT99="Leve"),AND(AQ99="Alta",AT99="Menor")),"Moderado",IF(OR(AND(AQ99="Muy Baja",AT99="Mayor"),AND(AQ99="Baja",AT99="Mayor"),AND(AQ99="Media",AT99="Mayor"),AND(AQ99="Alta",AT99="Moderado"),AND(AQ99="Alta",AT99="Mayor"),AND(AQ99="Muy Alta",AT99="Leve"),AND(AQ99="Muy Alta",AT99="Menor"),AND(AQ99="Muy Alta",AT99="Moderado"),AND(AQ99="Muy Alta",AT99="Mayor")),"Alto",IF(OR(AND(AQ99="Muy Baja",AT99="Catastrófico"),AND(AQ99="Baja",AT99="Catastrófico"),AND(AQ99="Media",AT99="Catastrófico"),AND(AQ99="Alta",AT99="Catastrófico"),AND(AQ99="Muy Alta",AT99="Catastrófico")),"Extremo","")))),"")</f>
        <v/>
      </c>
      <c r="AW99" s="522"/>
      <c r="AX99" s="513"/>
      <c r="AY99" s="513"/>
      <c r="AZ99" s="513"/>
      <c r="BA99" s="513"/>
      <c r="BB99" s="525"/>
      <c r="BC99" s="513"/>
      <c r="BD99" s="513"/>
      <c r="BE99" s="516"/>
      <c r="BF99" s="516"/>
      <c r="BG99" s="516"/>
      <c r="BH99" s="516"/>
      <c r="BI99" s="516"/>
      <c r="BJ99" s="513"/>
      <c r="BK99" s="513"/>
      <c r="BL99" s="510"/>
    </row>
    <row r="100" spans="1:64" hidden="1">
      <c r="A100" s="633"/>
      <c r="B100" s="633"/>
      <c r="C100" s="633"/>
      <c r="D100" s="538"/>
      <c r="E100" s="541"/>
      <c r="F100" s="544"/>
      <c r="G100" s="514"/>
      <c r="H100" s="523"/>
      <c r="I100" s="547"/>
      <c r="J100" s="550"/>
      <c r="K100" s="553"/>
      <c r="L100" s="514"/>
      <c r="M100" s="514"/>
      <c r="N100" s="529"/>
      <c r="O100" s="532"/>
      <c r="P100" s="523"/>
      <c r="Q100" s="535"/>
      <c r="R100" s="523"/>
      <c r="S100" s="535"/>
      <c r="T100" s="523"/>
      <c r="U100" s="535"/>
      <c r="V100" s="556"/>
      <c r="W100" s="535"/>
      <c r="X100" s="535"/>
      <c r="Y100" s="520"/>
      <c r="Z100" s="335">
        <v>2</v>
      </c>
      <c r="AA100" s="136"/>
      <c r="AB100" s="137"/>
      <c r="AC100" s="136"/>
      <c r="AD100" s="149" t="str">
        <f t="shared" si="8"/>
        <v/>
      </c>
      <c r="AE100" s="137"/>
      <c r="AF100" s="154" t="str">
        <f t="shared" si="9"/>
        <v/>
      </c>
      <c r="AG100" s="137"/>
      <c r="AH100" s="156" t="str">
        <f t="shared" si="10"/>
        <v/>
      </c>
      <c r="AI100" s="160" t="str">
        <f t="shared" si="11"/>
        <v/>
      </c>
      <c r="AJ100" s="161" t="str">
        <f>IFERROR(IF(AND(AD99="Probabilidad",AD100="Probabilidad"),(AJ99-(+AJ99*AI100)),IF(AD100="Probabilidad",(Q99-(+Q99*AI100)),IF(AD100="Impacto",AJ99,""))),"")</f>
        <v/>
      </c>
      <c r="AK100" s="161" t="str">
        <f>IFERROR(IF(AND(AD99="Impacto",AD100="Impacto"),(AK99-(+AK99*AI100)),IF(AD100="Impacto",(W99-(W99*AI100)),IF(AD100="Probabilidad",AK99,""))),"")</f>
        <v/>
      </c>
      <c r="AL100" s="138"/>
      <c r="AM100" s="138"/>
      <c r="AN100" s="138"/>
      <c r="AO100" s="559"/>
      <c r="AP100" s="559"/>
      <c r="AQ100" s="520"/>
      <c r="AR100" s="559"/>
      <c r="AS100" s="559"/>
      <c r="AT100" s="520"/>
      <c r="AU100" s="520"/>
      <c r="AV100" s="520"/>
      <c r="AW100" s="523"/>
      <c r="AX100" s="514"/>
      <c r="AY100" s="514"/>
      <c r="AZ100" s="514"/>
      <c r="BA100" s="514"/>
      <c r="BB100" s="526"/>
      <c r="BC100" s="514"/>
      <c r="BD100" s="514"/>
      <c r="BE100" s="517"/>
      <c r="BF100" s="517"/>
      <c r="BG100" s="517"/>
      <c r="BH100" s="517"/>
      <c r="BI100" s="517"/>
      <c r="BJ100" s="514"/>
      <c r="BK100" s="514"/>
      <c r="BL100" s="511"/>
    </row>
    <row r="101" spans="1:64" hidden="1">
      <c r="A101" s="633"/>
      <c r="B101" s="633"/>
      <c r="C101" s="633"/>
      <c r="D101" s="538"/>
      <c r="E101" s="541"/>
      <c r="F101" s="544"/>
      <c r="G101" s="514"/>
      <c r="H101" s="523"/>
      <c r="I101" s="547"/>
      <c r="J101" s="550"/>
      <c r="K101" s="553"/>
      <c r="L101" s="514"/>
      <c r="M101" s="514"/>
      <c r="N101" s="529"/>
      <c r="O101" s="532"/>
      <c r="P101" s="523"/>
      <c r="Q101" s="535"/>
      <c r="R101" s="523"/>
      <c r="S101" s="535"/>
      <c r="T101" s="523"/>
      <c r="U101" s="535"/>
      <c r="V101" s="556"/>
      <c r="W101" s="535"/>
      <c r="X101" s="535"/>
      <c r="Y101" s="520"/>
      <c r="Z101" s="335">
        <v>3</v>
      </c>
      <c r="AA101" s="136"/>
      <c r="AB101" s="137"/>
      <c r="AC101" s="136"/>
      <c r="AD101" s="149" t="str">
        <f t="shared" si="8"/>
        <v/>
      </c>
      <c r="AE101" s="137"/>
      <c r="AF101" s="154" t="str">
        <f t="shared" si="9"/>
        <v/>
      </c>
      <c r="AG101" s="137"/>
      <c r="AH101" s="156" t="str">
        <f t="shared" si="10"/>
        <v/>
      </c>
      <c r="AI101" s="160" t="str">
        <f t="shared" si="11"/>
        <v/>
      </c>
      <c r="AJ101" s="161" t="str">
        <f>IFERROR(IF(AND(AD100="Probabilidad",AD101="Probabilidad"),(AJ100-(+AJ100*AI101)),IF(AND(AD100="Impacto",AD101="Probabilidad"),(AJ99-(+AJ99*AI101)),IF(AD101="Impacto",AJ100,""))),"")</f>
        <v/>
      </c>
      <c r="AK101" s="161" t="str">
        <f>IFERROR(IF(AND(AD100="Impacto",AD101="Impacto"),(AK100-(+AK100*AI101)),IF(AND(AD100="Probabilidad",AD101="Impacto"),(AK99-(+AK99*AI101)),IF(AD101="Probabilidad",AK100,""))),"")</f>
        <v/>
      </c>
      <c r="AL101" s="138"/>
      <c r="AM101" s="138"/>
      <c r="AN101" s="138"/>
      <c r="AO101" s="559"/>
      <c r="AP101" s="559"/>
      <c r="AQ101" s="520"/>
      <c r="AR101" s="559"/>
      <c r="AS101" s="559"/>
      <c r="AT101" s="520"/>
      <c r="AU101" s="520"/>
      <c r="AV101" s="520"/>
      <c r="AW101" s="523"/>
      <c r="AX101" s="514"/>
      <c r="AY101" s="514"/>
      <c r="AZ101" s="514"/>
      <c r="BA101" s="514"/>
      <c r="BB101" s="526"/>
      <c r="BC101" s="514"/>
      <c r="BD101" s="514"/>
      <c r="BE101" s="517"/>
      <c r="BF101" s="517"/>
      <c r="BG101" s="517"/>
      <c r="BH101" s="517"/>
      <c r="BI101" s="517"/>
      <c r="BJ101" s="514"/>
      <c r="BK101" s="514"/>
      <c r="BL101" s="511"/>
    </row>
    <row r="102" spans="1:64" hidden="1">
      <c r="A102" s="633"/>
      <c r="B102" s="633"/>
      <c r="C102" s="633"/>
      <c r="D102" s="538"/>
      <c r="E102" s="541"/>
      <c r="F102" s="544"/>
      <c r="G102" s="514"/>
      <c r="H102" s="523"/>
      <c r="I102" s="547"/>
      <c r="J102" s="550"/>
      <c r="K102" s="553"/>
      <c r="L102" s="514"/>
      <c r="M102" s="514"/>
      <c r="N102" s="529"/>
      <c r="O102" s="532"/>
      <c r="P102" s="523"/>
      <c r="Q102" s="535"/>
      <c r="R102" s="523"/>
      <c r="S102" s="535"/>
      <c r="T102" s="523"/>
      <c r="U102" s="535"/>
      <c r="V102" s="556"/>
      <c r="W102" s="535"/>
      <c r="X102" s="535"/>
      <c r="Y102" s="520"/>
      <c r="Z102" s="335">
        <v>4</v>
      </c>
      <c r="AA102" s="136"/>
      <c r="AB102" s="137"/>
      <c r="AC102" s="136"/>
      <c r="AD102" s="149" t="str">
        <f t="shared" si="8"/>
        <v/>
      </c>
      <c r="AE102" s="137"/>
      <c r="AF102" s="154" t="str">
        <f t="shared" si="9"/>
        <v/>
      </c>
      <c r="AG102" s="137"/>
      <c r="AH102" s="156" t="str">
        <f t="shared" si="10"/>
        <v/>
      </c>
      <c r="AI102" s="160" t="str">
        <f t="shared" si="11"/>
        <v/>
      </c>
      <c r="AJ102" s="161" t="str">
        <f>IFERROR(IF(AND(AD101="Probabilidad",AD102="Probabilidad"),(AJ101-(+AJ101*AI102)),IF(AND(AD101="Impacto",AD102="Probabilidad"),(AJ100-(+AJ100*AI102)),IF(AD102="Impacto",AJ101,""))),"")</f>
        <v/>
      </c>
      <c r="AK102" s="161" t="str">
        <f>IFERROR(IF(AND(AD101="Impacto",AD102="Impacto"),(AK101-(+AK101*AI102)),IF(AND(AD101="Probabilidad",AD102="Impacto"),(AK100-(+AK100*AI102)),IF(AD102="Probabilidad",AK101,""))),"")</f>
        <v/>
      </c>
      <c r="AL102" s="138"/>
      <c r="AM102" s="138"/>
      <c r="AN102" s="138"/>
      <c r="AO102" s="559"/>
      <c r="AP102" s="559"/>
      <c r="AQ102" s="520"/>
      <c r="AR102" s="559"/>
      <c r="AS102" s="559"/>
      <c r="AT102" s="520"/>
      <c r="AU102" s="520"/>
      <c r="AV102" s="520"/>
      <c r="AW102" s="523"/>
      <c r="AX102" s="514"/>
      <c r="AY102" s="514"/>
      <c r="AZ102" s="514"/>
      <c r="BA102" s="514"/>
      <c r="BB102" s="526"/>
      <c r="BC102" s="514"/>
      <c r="BD102" s="514"/>
      <c r="BE102" s="517"/>
      <c r="BF102" s="517"/>
      <c r="BG102" s="517"/>
      <c r="BH102" s="517"/>
      <c r="BI102" s="517"/>
      <c r="BJ102" s="514"/>
      <c r="BK102" s="514"/>
      <c r="BL102" s="511"/>
    </row>
    <row r="103" spans="1:64" hidden="1">
      <c r="A103" s="633"/>
      <c r="B103" s="633"/>
      <c r="C103" s="633"/>
      <c r="D103" s="538"/>
      <c r="E103" s="541"/>
      <c r="F103" s="544"/>
      <c r="G103" s="514"/>
      <c r="H103" s="523"/>
      <c r="I103" s="547"/>
      <c r="J103" s="550"/>
      <c r="K103" s="553"/>
      <c r="L103" s="514"/>
      <c r="M103" s="514"/>
      <c r="N103" s="529"/>
      <c r="O103" s="532"/>
      <c r="P103" s="523"/>
      <c r="Q103" s="535"/>
      <c r="R103" s="523"/>
      <c r="S103" s="535"/>
      <c r="T103" s="523"/>
      <c r="U103" s="535"/>
      <c r="V103" s="556"/>
      <c r="W103" s="535"/>
      <c r="X103" s="535"/>
      <c r="Y103" s="520"/>
      <c r="Z103" s="335">
        <v>5</v>
      </c>
      <c r="AA103" s="136"/>
      <c r="AB103" s="137"/>
      <c r="AC103" s="136"/>
      <c r="AD103" s="149" t="str">
        <f t="shared" si="8"/>
        <v/>
      </c>
      <c r="AE103" s="137"/>
      <c r="AF103" s="154" t="str">
        <f t="shared" si="9"/>
        <v/>
      </c>
      <c r="AG103" s="137"/>
      <c r="AH103" s="156" t="str">
        <f t="shared" si="10"/>
        <v/>
      </c>
      <c r="AI103" s="160" t="str">
        <f t="shared" si="11"/>
        <v/>
      </c>
      <c r="AJ103" s="161" t="str">
        <f>IFERROR(IF(AND(AD102="Probabilidad",AD103="Probabilidad"),(AJ102-(+AJ102*AI103)),IF(AND(AD102="Impacto",AD103="Probabilidad"),(AJ101-(+AJ101*AI103)),IF(AD103="Impacto",AJ102,""))),"")</f>
        <v/>
      </c>
      <c r="AK103" s="161" t="str">
        <f>IFERROR(IF(AND(AD102="Impacto",AD103="Impacto"),(AK102-(+AK102*AI103)),IF(AND(AD102="Probabilidad",AD103="Impacto"),(AK101-(+AK101*AI103)),IF(AD103="Probabilidad",AK102,""))),"")</f>
        <v/>
      </c>
      <c r="AL103" s="138"/>
      <c r="AM103" s="138"/>
      <c r="AN103" s="138"/>
      <c r="AO103" s="559"/>
      <c r="AP103" s="559"/>
      <c r="AQ103" s="520"/>
      <c r="AR103" s="559"/>
      <c r="AS103" s="559"/>
      <c r="AT103" s="520"/>
      <c r="AU103" s="520"/>
      <c r="AV103" s="520"/>
      <c r="AW103" s="523"/>
      <c r="AX103" s="514"/>
      <c r="AY103" s="514"/>
      <c r="AZ103" s="514"/>
      <c r="BA103" s="514"/>
      <c r="BB103" s="526"/>
      <c r="BC103" s="514"/>
      <c r="BD103" s="514"/>
      <c r="BE103" s="517"/>
      <c r="BF103" s="517"/>
      <c r="BG103" s="517"/>
      <c r="BH103" s="517"/>
      <c r="BI103" s="517"/>
      <c r="BJ103" s="514"/>
      <c r="BK103" s="514"/>
      <c r="BL103" s="511"/>
    </row>
    <row r="104" spans="1:64" ht="15.75" hidden="1" thickBot="1">
      <c r="A104" s="633"/>
      <c r="B104" s="633"/>
      <c r="C104" s="633"/>
      <c r="D104" s="539"/>
      <c r="E104" s="542"/>
      <c r="F104" s="545"/>
      <c r="G104" s="515"/>
      <c r="H104" s="524"/>
      <c r="I104" s="548"/>
      <c r="J104" s="551"/>
      <c r="K104" s="554"/>
      <c r="L104" s="515"/>
      <c r="M104" s="515"/>
      <c r="N104" s="530"/>
      <c r="O104" s="533"/>
      <c r="P104" s="524"/>
      <c r="Q104" s="536"/>
      <c r="R104" s="524"/>
      <c r="S104" s="536"/>
      <c r="T104" s="524"/>
      <c r="U104" s="536"/>
      <c r="V104" s="557"/>
      <c r="W104" s="536"/>
      <c r="X104" s="536"/>
      <c r="Y104" s="521"/>
      <c r="Z104" s="336">
        <v>6</v>
      </c>
      <c r="AA104" s="139"/>
      <c r="AB104" s="141"/>
      <c r="AC104" s="139"/>
      <c r="AD104" s="151" t="str">
        <f t="shared" si="8"/>
        <v/>
      </c>
      <c r="AE104" s="141"/>
      <c r="AF104" s="155" t="str">
        <f t="shared" si="9"/>
        <v/>
      </c>
      <c r="AG104" s="141"/>
      <c r="AH104" s="157" t="str">
        <f t="shared" si="10"/>
        <v/>
      </c>
      <c r="AI104" s="162" t="str">
        <f t="shared" si="11"/>
        <v/>
      </c>
      <c r="AJ104" s="163" t="str">
        <f>IFERROR(IF(AND(AD103="Probabilidad",AD104="Probabilidad"),(AJ103-(+AJ103*AI104)),IF(AND(AD103="Impacto",AD104="Probabilidad"),(AJ102-(+AJ102*AI104)),IF(AD104="Impacto",AJ103,""))),"")</f>
        <v/>
      </c>
      <c r="AK104" s="163" t="str">
        <f>IFERROR(IF(AND(AD103="Impacto",AD104="Impacto"),(AK103-(+AK103*AI104)),IF(AND(AD103="Probabilidad",AD104="Impacto"),(AK102-(+AK102*AI104)),IF(AD104="Probabilidad",AK103,""))),"")</f>
        <v/>
      </c>
      <c r="AL104" s="142"/>
      <c r="AM104" s="142"/>
      <c r="AN104" s="142"/>
      <c r="AO104" s="560"/>
      <c r="AP104" s="560"/>
      <c r="AQ104" s="521"/>
      <c r="AR104" s="560"/>
      <c r="AS104" s="560"/>
      <c r="AT104" s="521"/>
      <c r="AU104" s="521"/>
      <c r="AV104" s="521"/>
      <c r="AW104" s="524"/>
      <c r="AX104" s="515"/>
      <c r="AY104" s="515"/>
      <c r="AZ104" s="515"/>
      <c r="BA104" s="515"/>
      <c r="BB104" s="527"/>
      <c r="BC104" s="515"/>
      <c r="BD104" s="515"/>
      <c r="BE104" s="518"/>
      <c r="BF104" s="518"/>
      <c r="BG104" s="518"/>
      <c r="BH104" s="518"/>
      <c r="BI104" s="518"/>
      <c r="BJ104" s="515"/>
      <c r="BK104" s="515"/>
      <c r="BL104" s="512"/>
    </row>
    <row r="105" spans="1:64" hidden="1">
      <c r="A105" s="633"/>
      <c r="B105" s="633"/>
      <c r="C105" s="633"/>
      <c r="D105" s="537"/>
      <c r="E105" s="540"/>
      <c r="F105" s="543"/>
      <c r="G105" s="513"/>
      <c r="H105" s="522"/>
      <c r="I105" s="546" t="str">
        <f>IF(D105="","",IF(D105="RG",'Identificación RG'!B293,IF(H105="","",(CONCATENATE(H105," ",$K$2," ",G105," ",$K$3," ",M105," ",$K$4," ",L105)))))</f>
        <v/>
      </c>
      <c r="J105" s="549"/>
      <c r="K105" s="552" t="str">
        <f>CONCATENATE(" *",'Identificación RG'!C288," *",'Identificación RG'!E288," *",'Identificación RG'!G288)</f>
        <v xml:space="preserve"> * * *</v>
      </c>
      <c r="L105" s="513"/>
      <c r="M105" s="513"/>
      <c r="N105" s="528"/>
      <c r="O105" s="531"/>
      <c r="P105" s="522"/>
      <c r="Q105" s="534" t="str">
        <f>IF(P105="Muy Alta",100%,IF(P105="Alta",80%,IF(P105="Media",60%,IF(P105="Baja",40%,IF(P105="Muy Baja",20%,"")))))</f>
        <v/>
      </c>
      <c r="R105" s="522"/>
      <c r="S105" s="534" t="str">
        <f>IF(R105="Catastrófico",100%,IF(R105="Mayor",80%,IF(R105="Moderado",60%,IF(R105="Menor",40%,IF(R105="Leve",20%,"")))))</f>
        <v/>
      </c>
      <c r="T105" s="522"/>
      <c r="U105" s="534" t="str">
        <f>IF(T105="Catastrófico",100%,IF(T105="Mayor",80%,IF(T105="Moderado",60%,IF(T105="Menor",40%,IF(T105="Leve",20%,"")))))</f>
        <v/>
      </c>
      <c r="V105" s="555" t="str">
        <f>IF(W105=100%,"Catastrófico",IF(W105=80%,"Mayor",IF(W105=60%,"Moderado",IF(W105=40%,"Menor",IF(W105=20%,"Leve","")))))</f>
        <v/>
      </c>
      <c r="W105" s="534" t="str">
        <f>IF(AND(S105="",U105=""),"",MAX(S105,U105))</f>
        <v/>
      </c>
      <c r="X105" s="534" t="str">
        <f>CONCATENATE(P105,V105)</f>
        <v/>
      </c>
      <c r="Y105" s="519" t="str">
        <f>IF(X105="Muy AltaLeve","Alto",IF(X105="Muy AltaMenor","Alto",IF(X105="Muy AltaModerado","Alto",IF(X105="Muy AltaMayor","Alto",IF(X105="Muy AltaCatastrófico","Extremo",IF(X105="AltaLeve","Moderado",IF(X105="AltaMenor","Moderado",IF(X105="AltaModerado","Alto",IF(X105="AltaMayor","Alto",IF(X105="AltaCatastrófico","Extremo",IF(X105="MediaLeve","Moderado",IF(X105="MediaMenor","Moderado",IF(X105="MediaModerado","Moderado",IF(X105="MediaMayor","Alto",IF(X105="MediaCatastrófico","Extremo",IF(X105="BajaLeve","Bajo",IF(X105="BajaMenor","Moderado",IF(X105="BajaModerado","Moderado",IF(X105="BajaMayor","Alto",IF(X105="BajaCatastrófico","Extremo",IF(X105="Muy BajaLeve","Bajo",IF(X105="Muy BajaMenor","Bajo",IF(X105="Muy BajaModerado","Moderado",IF(X105="Muy BajaMayor","Alto",IF(X105="Muy BajaCatastrófico","Extremo","")))))))))))))))))))))))))</f>
        <v/>
      </c>
      <c r="Z105" s="334">
        <v>1</v>
      </c>
      <c r="AA105" s="131"/>
      <c r="AB105" s="132"/>
      <c r="AC105" s="131"/>
      <c r="AD105" s="148" t="str">
        <f t="shared" si="8"/>
        <v/>
      </c>
      <c r="AE105" s="132"/>
      <c r="AF105" s="153" t="str">
        <f t="shared" si="9"/>
        <v/>
      </c>
      <c r="AG105" s="132"/>
      <c r="AH105" s="153" t="str">
        <f t="shared" si="10"/>
        <v/>
      </c>
      <c r="AI105" s="158" t="str">
        <f t="shared" si="11"/>
        <v/>
      </c>
      <c r="AJ105" s="159" t="str">
        <f>IFERROR(IF(AD105="Probabilidad",(Q105-(+Q105*AI105)),IF(AD105="Impacto",Q105,"")),"")</f>
        <v/>
      </c>
      <c r="AK105" s="159" t="str">
        <f>IFERROR(IF(AD105="Impacto",(W105-(+W105*AI105)),IF(AD105="Probabilidad",W105,"")),"")</f>
        <v/>
      </c>
      <c r="AL105" s="133"/>
      <c r="AM105" s="133"/>
      <c r="AN105" s="133"/>
      <c r="AO105" s="558" t="str">
        <f>Q105</f>
        <v/>
      </c>
      <c r="AP105" s="558" t="str">
        <f>IF(AJ105="","",MIN(AJ105:AJ110))</f>
        <v/>
      </c>
      <c r="AQ105" s="519" t="str">
        <f>IFERROR(IF(AP105="","",IF(AP105&lt;=0.2,"Muy Baja",IF(AP105&lt;=0.4,"Baja",IF(AP105&lt;=0.6,"Media",IF(AP105&lt;=0.8,"Alta","Muy Alta"))))),"")</f>
        <v/>
      </c>
      <c r="AR105" s="558" t="str">
        <f>W105</f>
        <v/>
      </c>
      <c r="AS105" s="558" t="str">
        <f>IF(AK105="","",MIN(AK105:AK110))</f>
        <v/>
      </c>
      <c r="AT105" s="519" t="str">
        <f>IFERROR(IF(AS105="","",IF(AS105&lt;=0.2,"Leve",IF(AS105&lt;=0.4,"Menor",IF(AS105&lt;=0.6,"Moderado",IF(AS105&lt;=0.8,"Mayor","Catastrófico"))))),"")</f>
        <v/>
      </c>
      <c r="AU105" s="519" t="str">
        <f>Y105</f>
        <v/>
      </c>
      <c r="AV105" s="519" t="str">
        <f>IFERROR(IF(OR(AND(AQ105="Muy Baja",AT105="Leve"),AND(AQ105="Muy Baja",AT105="Menor"),AND(AQ105="Baja",AT105="Leve")),"Bajo",IF(OR(AND(AQ105="Muy baja",AT105="Moderado"),AND(AQ105="Baja",AT105="Menor"),AND(AQ105="Baja",AT105="Moderado"),AND(AQ105="Media",AT105="Leve"),AND(AQ105="Media",AT105="Menor"),AND(AQ105="Media",AT105="Moderado"),AND(AQ105="Alta",AT105="Leve"),AND(AQ105="Alta",AT105="Menor")),"Moderado",IF(OR(AND(AQ105="Muy Baja",AT105="Mayor"),AND(AQ105="Baja",AT105="Mayor"),AND(AQ105="Media",AT105="Mayor"),AND(AQ105="Alta",AT105="Moderado"),AND(AQ105="Alta",AT105="Mayor"),AND(AQ105="Muy Alta",AT105="Leve"),AND(AQ105="Muy Alta",AT105="Menor"),AND(AQ105="Muy Alta",AT105="Moderado"),AND(AQ105="Muy Alta",AT105="Mayor")),"Alto",IF(OR(AND(AQ105="Muy Baja",AT105="Catastrófico"),AND(AQ105="Baja",AT105="Catastrófico"),AND(AQ105="Media",AT105="Catastrófico"),AND(AQ105="Alta",AT105="Catastrófico"),AND(AQ105="Muy Alta",AT105="Catastrófico")),"Extremo","")))),"")</f>
        <v/>
      </c>
      <c r="AW105" s="522"/>
      <c r="AX105" s="513"/>
      <c r="AY105" s="513"/>
      <c r="AZ105" s="513"/>
      <c r="BA105" s="513"/>
      <c r="BB105" s="525"/>
      <c r="BC105" s="513"/>
      <c r="BD105" s="513"/>
      <c r="BE105" s="516"/>
      <c r="BF105" s="516"/>
      <c r="BG105" s="516"/>
      <c r="BH105" s="516"/>
      <c r="BI105" s="516"/>
      <c r="BJ105" s="513"/>
      <c r="BK105" s="513"/>
      <c r="BL105" s="510"/>
    </row>
    <row r="106" spans="1:64" hidden="1">
      <c r="A106" s="633"/>
      <c r="B106" s="633"/>
      <c r="C106" s="633"/>
      <c r="D106" s="538"/>
      <c r="E106" s="541"/>
      <c r="F106" s="544"/>
      <c r="G106" s="514"/>
      <c r="H106" s="523"/>
      <c r="I106" s="547"/>
      <c r="J106" s="550"/>
      <c r="K106" s="553"/>
      <c r="L106" s="514"/>
      <c r="M106" s="514"/>
      <c r="N106" s="529"/>
      <c r="O106" s="532"/>
      <c r="P106" s="523"/>
      <c r="Q106" s="535"/>
      <c r="R106" s="523"/>
      <c r="S106" s="535"/>
      <c r="T106" s="523"/>
      <c r="U106" s="535"/>
      <c r="V106" s="556"/>
      <c r="W106" s="535"/>
      <c r="X106" s="535"/>
      <c r="Y106" s="520"/>
      <c r="Z106" s="335">
        <v>2</v>
      </c>
      <c r="AA106" s="136"/>
      <c r="AB106" s="137"/>
      <c r="AC106" s="136"/>
      <c r="AD106" s="149" t="str">
        <f t="shared" si="8"/>
        <v/>
      </c>
      <c r="AE106" s="137"/>
      <c r="AF106" s="154" t="str">
        <f t="shared" si="9"/>
        <v/>
      </c>
      <c r="AG106" s="137"/>
      <c r="AH106" s="156" t="str">
        <f t="shared" si="10"/>
        <v/>
      </c>
      <c r="AI106" s="160" t="str">
        <f t="shared" si="11"/>
        <v/>
      </c>
      <c r="AJ106" s="161" t="str">
        <f>IFERROR(IF(AND(AD105="Probabilidad",AD106="Probabilidad"),(AJ105-(+AJ105*AI106)),IF(AD106="Probabilidad",(Q105-(+Q105*AI106)),IF(AD106="Impacto",AJ105,""))),"")</f>
        <v/>
      </c>
      <c r="AK106" s="161" t="str">
        <f>IFERROR(IF(AND(AD105="Impacto",AD106="Impacto"),(AK105-(+AK105*AI106)),IF(AD106="Impacto",(W105-(W105*AI106)),IF(AD106="Probabilidad",AK105,""))),"")</f>
        <v/>
      </c>
      <c r="AL106" s="138"/>
      <c r="AM106" s="138"/>
      <c r="AN106" s="138"/>
      <c r="AO106" s="559"/>
      <c r="AP106" s="559"/>
      <c r="AQ106" s="520"/>
      <c r="AR106" s="559"/>
      <c r="AS106" s="559"/>
      <c r="AT106" s="520"/>
      <c r="AU106" s="520"/>
      <c r="AV106" s="520"/>
      <c r="AW106" s="523"/>
      <c r="AX106" s="514"/>
      <c r="AY106" s="514"/>
      <c r="AZ106" s="514"/>
      <c r="BA106" s="514"/>
      <c r="BB106" s="526"/>
      <c r="BC106" s="514"/>
      <c r="BD106" s="514"/>
      <c r="BE106" s="517"/>
      <c r="BF106" s="517"/>
      <c r="BG106" s="517"/>
      <c r="BH106" s="517"/>
      <c r="BI106" s="517"/>
      <c r="BJ106" s="514"/>
      <c r="BK106" s="514"/>
      <c r="BL106" s="511"/>
    </row>
    <row r="107" spans="1:64" hidden="1">
      <c r="A107" s="633"/>
      <c r="B107" s="633"/>
      <c r="C107" s="633"/>
      <c r="D107" s="538"/>
      <c r="E107" s="541"/>
      <c r="F107" s="544"/>
      <c r="G107" s="514"/>
      <c r="H107" s="523"/>
      <c r="I107" s="547"/>
      <c r="J107" s="550"/>
      <c r="K107" s="553"/>
      <c r="L107" s="514"/>
      <c r="M107" s="514"/>
      <c r="N107" s="529"/>
      <c r="O107" s="532"/>
      <c r="P107" s="523"/>
      <c r="Q107" s="535"/>
      <c r="R107" s="523"/>
      <c r="S107" s="535"/>
      <c r="T107" s="523"/>
      <c r="U107" s="535"/>
      <c r="V107" s="556"/>
      <c r="W107" s="535"/>
      <c r="X107" s="535"/>
      <c r="Y107" s="520"/>
      <c r="Z107" s="335">
        <v>3</v>
      </c>
      <c r="AA107" s="136"/>
      <c r="AB107" s="137"/>
      <c r="AC107" s="136"/>
      <c r="AD107" s="149" t="str">
        <f t="shared" si="8"/>
        <v/>
      </c>
      <c r="AE107" s="137"/>
      <c r="AF107" s="154" t="str">
        <f t="shared" si="9"/>
        <v/>
      </c>
      <c r="AG107" s="137"/>
      <c r="AH107" s="156" t="str">
        <f t="shared" si="10"/>
        <v/>
      </c>
      <c r="AI107" s="160" t="str">
        <f t="shared" si="11"/>
        <v/>
      </c>
      <c r="AJ107" s="161" t="str">
        <f>IFERROR(IF(AND(AD106="Probabilidad",AD107="Probabilidad"),(AJ106-(+AJ106*AI107)),IF(AND(AD106="Impacto",AD107="Probabilidad"),(AJ105-(+AJ105*AI107)),IF(AD107="Impacto",AJ106,""))),"")</f>
        <v/>
      </c>
      <c r="AK107" s="161" t="str">
        <f>IFERROR(IF(AND(AD106="Impacto",AD107="Impacto"),(AK106-(+AK106*AI107)),IF(AND(AD106="Probabilidad",AD107="Impacto"),(AK105-(+AK105*AI107)),IF(AD107="Probabilidad",AK106,""))),"")</f>
        <v/>
      </c>
      <c r="AL107" s="138"/>
      <c r="AM107" s="138"/>
      <c r="AN107" s="138"/>
      <c r="AO107" s="559"/>
      <c r="AP107" s="559"/>
      <c r="AQ107" s="520"/>
      <c r="AR107" s="559"/>
      <c r="AS107" s="559"/>
      <c r="AT107" s="520"/>
      <c r="AU107" s="520"/>
      <c r="AV107" s="520"/>
      <c r="AW107" s="523"/>
      <c r="AX107" s="514"/>
      <c r="AY107" s="514"/>
      <c r="AZ107" s="514"/>
      <c r="BA107" s="514"/>
      <c r="BB107" s="526"/>
      <c r="BC107" s="514"/>
      <c r="BD107" s="514"/>
      <c r="BE107" s="517"/>
      <c r="BF107" s="517"/>
      <c r="BG107" s="517"/>
      <c r="BH107" s="517"/>
      <c r="BI107" s="517"/>
      <c r="BJ107" s="514"/>
      <c r="BK107" s="514"/>
      <c r="BL107" s="511"/>
    </row>
    <row r="108" spans="1:64" hidden="1">
      <c r="A108" s="633"/>
      <c r="B108" s="633"/>
      <c r="C108" s="633"/>
      <c r="D108" s="538"/>
      <c r="E108" s="541"/>
      <c r="F108" s="544"/>
      <c r="G108" s="514"/>
      <c r="H108" s="523"/>
      <c r="I108" s="547"/>
      <c r="J108" s="550"/>
      <c r="K108" s="553"/>
      <c r="L108" s="514"/>
      <c r="M108" s="514"/>
      <c r="N108" s="529"/>
      <c r="O108" s="532"/>
      <c r="P108" s="523"/>
      <c r="Q108" s="535"/>
      <c r="R108" s="523"/>
      <c r="S108" s="535"/>
      <c r="T108" s="523"/>
      <c r="U108" s="535"/>
      <c r="V108" s="556"/>
      <c r="W108" s="535"/>
      <c r="X108" s="535"/>
      <c r="Y108" s="520"/>
      <c r="Z108" s="335">
        <v>4</v>
      </c>
      <c r="AA108" s="136"/>
      <c r="AB108" s="137"/>
      <c r="AC108" s="136"/>
      <c r="AD108" s="149" t="str">
        <f t="shared" si="8"/>
        <v/>
      </c>
      <c r="AE108" s="137"/>
      <c r="AF108" s="154" t="str">
        <f t="shared" si="9"/>
        <v/>
      </c>
      <c r="AG108" s="137"/>
      <c r="AH108" s="156" t="str">
        <f t="shared" si="10"/>
        <v/>
      </c>
      <c r="AI108" s="160" t="str">
        <f t="shared" si="11"/>
        <v/>
      </c>
      <c r="AJ108" s="161" t="str">
        <f>IFERROR(IF(AND(AD107="Probabilidad",AD108="Probabilidad"),(AJ107-(+AJ107*AI108)),IF(AND(AD107="Impacto",AD108="Probabilidad"),(AJ106-(+AJ106*AI108)),IF(AD108="Impacto",AJ107,""))),"")</f>
        <v/>
      </c>
      <c r="AK108" s="161" t="str">
        <f>IFERROR(IF(AND(AD107="Impacto",AD108="Impacto"),(AK107-(+AK107*AI108)),IF(AND(AD107="Probabilidad",AD108="Impacto"),(AK106-(+AK106*AI108)),IF(AD108="Probabilidad",AK107,""))),"")</f>
        <v/>
      </c>
      <c r="AL108" s="138"/>
      <c r="AM108" s="138"/>
      <c r="AN108" s="138"/>
      <c r="AO108" s="559"/>
      <c r="AP108" s="559"/>
      <c r="AQ108" s="520"/>
      <c r="AR108" s="559"/>
      <c r="AS108" s="559"/>
      <c r="AT108" s="520"/>
      <c r="AU108" s="520"/>
      <c r="AV108" s="520"/>
      <c r="AW108" s="523"/>
      <c r="AX108" s="514"/>
      <c r="AY108" s="514"/>
      <c r="AZ108" s="514"/>
      <c r="BA108" s="514"/>
      <c r="BB108" s="526"/>
      <c r="BC108" s="514"/>
      <c r="BD108" s="514"/>
      <c r="BE108" s="517"/>
      <c r="BF108" s="517"/>
      <c r="BG108" s="517"/>
      <c r="BH108" s="517"/>
      <c r="BI108" s="517"/>
      <c r="BJ108" s="514"/>
      <c r="BK108" s="514"/>
      <c r="BL108" s="511"/>
    </row>
    <row r="109" spans="1:64" hidden="1">
      <c r="A109" s="633"/>
      <c r="B109" s="633"/>
      <c r="C109" s="633"/>
      <c r="D109" s="538"/>
      <c r="E109" s="541"/>
      <c r="F109" s="544"/>
      <c r="G109" s="514"/>
      <c r="H109" s="523"/>
      <c r="I109" s="547"/>
      <c r="J109" s="550"/>
      <c r="K109" s="553"/>
      <c r="L109" s="514"/>
      <c r="M109" s="514"/>
      <c r="N109" s="529"/>
      <c r="O109" s="532"/>
      <c r="P109" s="523"/>
      <c r="Q109" s="535"/>
      <c r="R109" s="523"/>
      <c r="S109" s="535"/>
      <c r="T109" s="523"/>
      <c r="U109" s="535"/>
      <c r="V109" s="556"/>
      <c r="W109" s="535"/>
      <c r="X109" s="535"/>
      <c r="Y109" s="520"/>
      <c r="Z109" s="335">
        <v>5</v>
      </c>
      <c r="AA109" s="136"/>
      <c r="AB109" s="137"/>
      <c r="AC109" s="136"/>
      <c r="AD109" s="149" t="str">
        <f t="shared" si="8"/>
        <v/>
      </c>
      <c r="AE109" s="137"/>
      <c r="AF109" s="154" t="str">
        <f t="shared" si="9"/>
        <v/>
      </c>
      <c r="AG109" s="137"/>
      <c r="AH109" s="156" t="str">
        <f t="shared" si="10"/>
        <v/>
      </c>
      <c r="AI109" s="160" t="str">
        <f t="shared" si="11"/>
        <v/>
      </c>
      <c r="AJ109" s="161" t="str">
        <f>IFERROR(IF(AND(AD108="Probabilidad",AD109="Probabilidad"),(AJ108-(+AJ108*AI109)),IF(AND(AD108="Impacto",AD109="Probabilidad"),(AJ107-(+AJ107*AI109)),IF(AD109="Impacto",AJ108,""))),"")</f>
        <v/>
      </c>
      <c r="AK109" s="161" t="str">
        <f>IFERROR(IF(AND(AD108="Impacto",AD109="Impacto"),(AK108-(+AK108*AI109)),IF(AND(AD108="Probabilidad",AD109="Impacto"),(AK107-(+AK107*AI109)),IF(AD109="Probabilidad",AK108,""))),"")</f>
        <v/>
      </c>
      <c r="AL109" s="138"/>
      <c r="AM109" s="138"/>
      <c r="AN109" s="138"/>
      <c r="AO109" s="559"/>
      <c r="AP109" s="559"/>
      <c r="AQ109" s="520"/>
      <c r="AR109" s="559"/>
      <c r="AS109" s="559"/>
      <c r="AT109" s="520"/>
      <c r="AU109" s="520"/>
      <c r="AV109" s="520"/>
      <c r="AW109" s="523"/>
      <c r="AX109" s="514"/>
      <c r="AY109" s="514"/>
      <c r="AZ109" s="514"/>
      <c r="BA109" s="514"/>
      <c r="BB109" s="526"/>
      <c r="BC109" s="514"/>
      <c r="BD109" s="514"/>
      <c r="BE109" s="517"/>
      <c r="BF109" s="517"/>
      <c r="BG109" s="517"/>
      <c r="BH109" s="517"/>
      <c r="BI109" s="517"/>
      <c r="BJ109" s="514"/>
      <c r="BK109" s="514"/>
      <c r="BL109" s="511"/>
    </row>
    <row r="110" spans="1:64" ht="15.75" hidden="1" thickBot="1">
      <c r="A110" s="633"/>
      <c r="B110" s="633"/>
      <c r="C110" s="633"/>
      <c r="D110" s="539"/>
      <c r="E110" s="542"/>
      <c r="F110" s="545"/>
      <c r="G110" s="515"/>
      <c r="H110" s="524"/>
      <c r="I110" s="548"/>
      <c r="J110" s="551"/>
      <c r="K110" s="554"/>
      <c r="L110" s="515"/>
      <c r="M110" s="515"/>
      <c r="N110" s="530"/>
      <c r="O110" s="533"/>
      <c r="P110" s="524"/>
      <c r="Q110" s="536"/>
      <c r="R110" s="524"/>
      <c r="S110" s="536"/>
      <c r="T110" s="524"/>
      <c r="U110" s="536"/>
      <c r="V110" s="557"/>
      <c r="W110" s="536"/>
      <c r="X110" s="536"/>
      <c r="Y110" s="521"/>
      <c r="Z110" s="336">
        <v>6</v>
      </c>
      <c r="AA110" s="139"/>
      <c r="AB110" s="141"/>
      <c r="AC110" s="139"/>
      <c r="AD110" s="151" t="str">
        <f t="shared" si="8"/>
        <v/>
      </c>
      <c r="AE110" s="141"/>
      <c r="AF110" s="155" t="str">
        <f t="shared" si="9"/>
        <v/>
      </c>
      <c r="AG110" s="141"/>
      <c r="AH110" s="157" t="str">
        <f t="shared" si="10"/>
        <v/>
      </c>
      <c r="AI110" s="162" t="str">
        <f t="shared" si="11"/>
        <v/>
      </c>
      <c r="AJ110" s="163" t="str">
        <f>IFERROR(IF(AND(AD109="Probabilidad",AD110="Probabilidad"),(AJ109-(+AJ109*AI110)),IF(AND(AD109="Impacto",AD110="Probabilidad"),(AJ108-(+AJ108*AI110)),IF(AD110="Impacto",AJ109,""))),"")</f>
        <v/>
      </c>
      <c r="AK110" s="163" t="str">
        <f>IFERROR(IF(AND(AD109="Impacto",AD110="Impacto"),(AK109-(+AK109*AI110)),IF(AND(AD109="Probabilidad",AD110="Impacto"),(AK108-(+AK108*AI110)),IF(AD110="Probabilidad",AK109,""))),"")</f>
        <v/>
      </c>
      <c r="AL110" s="142"/>
      <c r="AM110" s="142"/>
      <c r="AN110" s="142"/>
      <c r="AO110" s="560"/>
      <c r="AP110" s="560"/>
      <c r="AQ110" s="521"/>
      <c r="AR110" s="560"/>
      <c r="AS110" s="560"/>
      <c r="AT110" s="521"/>
      <c r="AU110" s="521"/>
      <c r="AV110" s="521"/>
      <c r="AW110" s="524"/>
      <c r="AX110" s="515"/>
      <c r="AY110" s="515"/>
      <c r="AZ110" s="515"/>
      <c r="BA110" s="515"/>
      <c r="BB110" s="527"/>
      <c r="BC110" s="515"/>
      <c r="BD110" s="515"/>
      <c r="BE110" s="518"/>
      <c r="BF110" s="518"/>
      <c r="BG110" s="518"/>
      <c r="BH110" s="518"/>
      <c r="BI110" s="518"/>
      <c r="BJ110" s="515"/>
      <c r="BK110" s="515"/>
      <c r="BL110" s="512"/>
    </row>
    <row r="111" spans="1:64" hidden="1">
      <c r="A111" s="633"/>
      <c r="B111" s="633"/>
      <c r="C111" s="633"/>
      <c r="D111" s="537"/>
      <c r="E111" s="540"/>
      <c r="F111" s="543"/>
      <c r="G111" s="513"/>
      <c r="H111" s="522"/>
      <c r="I111" s="546" t="str">
        <f>IF(D111="","",IF(D111="RG",'Identificación RG'!B310,IF(H111="","",(CONCATENATE(H111," ",$K$2," ",G111," ",$K$3," ",M111," ",$K$4," ",L111)))))</f>
        <v/>
      </c>
      <c r="J111" s="549"/>
      <c r="K111" s="552" t="str">
        <f>CONCATENATE(" *",'Identificación RG'!C305," *",'Identificación RG'!E305," *",'Identificación RG'!G305)</f>
        <v xml:space="preserve"> * * *</v>
      </c>
      <c r="L111" s="513"/>
      <c r="M111" s="513"/>
      <c r="N111" s="528"/>
      <c r="O111" s="531"/>
      <c r="P111" s="522"/>
      <c r="Q111" s="534" t="str">
        <f>IF(P111="Muy Alta",100%,IF(P111="Alta",80%,IF(P111="Media",60%,IF(P111="Baja",40%,IF(P111="Muy Baja",20%,"")))))</f>
        <v/>
      </c>
      <c r="R111" s="522"/>
      <c r="S111" s="534" t="str">
        <f>IF(R111="Catastrófico",100%,IF(R111="Mayor",80%,IF(R111="Moderado",60%,IF(R111="Menor",40%,IF(R111="Leve",20%,"")))))</f>
        <v/>
      </c>
      <c r="T111" s="522"/>
      <c r="U111" s="534" t="str">
        <f>IF(T111="Catastrófico",100%,IF(T111="Mayor",80%,IF(T111="Moderado",60%,IF(T111="Menor",40%,IF(T111="Leve",20%,"")))))</f>
        <v/>
      </c>
      <c r="V111" s="555" t="str">
        <f>IF(W111=100%,"Catastrófico",IF(W111=80%,"Mayor",IF(W111=60%,"Moderado",IF(W111=40%,"Menor",IF(W111=20%,"Leve","")))))</f>
        <v/>
      </c>
      <c r="W111" s="534" t="str">
        <f>IF(AND(S111="",U111=""),"",MAX(S111,U111))</f>
        <v/>
      </c>
      <c r="X111" s="534" t="str">
        <f>CONCATENATE(P111,V111)</f>
        <v/>
      </c>
      <c r="Y111" s="519" t="str">
        <f>IF(X111="Muy AltaLeve","Alto",IF(X111="Muy AltaMenor","Alto",IF(X111="Muy AltaModerado","Alto",IF(X111="Muy AltaMayor","Alto",IF(X111="Muy AltaCatastrófico","Extremo",IF(X111="AltaLeve","Moderado",IF(X111="AltaMenor","Moderado",IF(X111="AltaModerado","Alto",IF(X111="AltaMayor","Alto",IF(X111="AltaCatastrófico","Extremo",IF(X111="MediaLeve","Moderado",IF(X111="MediaMenor","Moderado",IF(X111="MediaModerado","Moderado",IF(X111="MediaMayor","Alto",IF(X111="MediaCatastrófico","Extremo",IF(X111="BajaLeve","Bajo",IF(X111="BajaMenor","Moderado",IF(X111="BajaModerado","Moderado",IF(X111="BajaMayor","Alto",IF(X111="BajaCatastrófico","Extremo",IF(X111="Muy BajaLeve","Bajo",IF(X111="Muy BajaMenor","Bajo",IF(X111="Muy BajaModerado","Moderado",IF(X111="Muy BajaMayor","Alto",IF(X111="Muy BajaCatastrófico","Extremo","")))))))))))))))))))))))))</f>
        <v/>
      </c>
      <c r="Z111" s="334">
        <v>1</v>
      </c>
      <c r="AA111" s="131"/>
      <c r="AB111" s="132"/>
      <c r="AC111" s="131"/>
      <c r="AD111" s="148" t="str">
        <f t="shared" si="8"/>
        <v/>
      </c>
      <c r="AE111" s="132"/>
      <c r="AF111" s="153" t="str">
        <f t="shared" si="9"/>
        <v/>
      </c>
      <c r="AG111" s="132"/>
      <c r="AH111" s="153" t="str">
        <f t="shared" si="10"/>
        <v/>
      </c>
      <c r="AI111" s="158" t="str">
        <f t="shared" si="11"/>
        <v/>
      </c>
      <c r="AJ111" s="159" t="str">
        <f>IFERROR(IF(AD111="Probabilidad",(Q111-(+Q111*AI111)),IF(AD111="Impacto",Q111,"")),"")</f>
        <v/>
      </c>
      <c r="AK111" s="159" t="str">
        <f>IFERROR(IF(AD111="Impacto",(W111-(+W111*AI111)),IF(AD111="Probabilidad",W111,"")),"")</f>
        <v/>
      </c>
      <c r="AL111" s="133"/>
      <c r="AM111" s="133"/>
      <c r="AN111" s="133"/>
      <c r="AO111" s="558" t="str">
        <f>Q111</f>
        <v/>
      </c>
      <c r="AP111" s="558" t="str">
        <f>IF(AJ111="","",MIN(AJ111:AJ116))</f>
        <v/>
      </c>
      <c r="AQ111" s="519" t="str">
        <f>IFERROR(IF(AP111="","",IF(AP111&lt;=0.2,"Muy Baja",IF(AP111&lt;=0.4,"Baja",IF(AP111&lt;=0.6,"Media",IF(AP111&lt;=0.8,"Alta","Muy Alta"))))),"")</f>
        <v/>
      </c>
      <c r="AR111" s="558" t="str">
        <f>W111</f>
        <v/>
      </c>
      <c r="AS111" s="558" t="str">
        <f>IF(AK111="","",MIN(AK111:AK116))</f>
        <v/>
      </c>
      <c r="AT111" s="519" t="str">
        <f>IFERROR(IF(AS111="","",IF(AS111&lt;=0.2,"Leve",IF(AS111&lt;=0.4,"Menor",IF(AS111&lt;=0.6,"Moderado",IF(AS111&lt;=0.8,"Mayor","Catastrófico"))))),"")</f>
        <v/>
      </c>
      <c r="AU111" s="519" t="str">
        <f>Y111</f>
        <v/>
      </c>
      <c r="AV111" s="519" t="str">
        <f>IFERROR(IF(OR(AND(AQ111="Muy Baja",AT111="Leve"),AND(AQ111="Muy Baja",AT111="Menor"),AND(AQ111="Baja",AT111="Leve")),"Bajo",IF(OR(AND(AQ111="Muy baja",AT111="Moderado"),AND(AQ111="Baja",AT111="Menor"),AND(AQ111="Baja",AT111="Moderado"),AND(AQ111="Media",AT111="Leve"),AND(AQ111="Media",AT111="Menor"),AND(AQ111="Media",AT111="Moderado"),AND(AQ111="Alta",AT111="Leve"),AND(AQ111="Alta",AT111="Menor")),"Moderado",IF(OR(AND(AQ111="Muy Baja",AT111="Mayor"),AND(AQ111="Baja",AT111="Mayor"),AND(AQ111="Media",AT111="Mayor"),AND(AQ111="Alta",AT111="Moderado"),AND(AQ111="Alta",AT111="Mayor"),AND(AQ111="Muy Alta",AT111="Leve"),AND(AQ111="Muy Alta",AT111="Menor"),AND(AQ111="Muy Alta",AT111="Moderado"),AND(AQ111="Muy Alta",AT111="Mayor")),"Alto",IF(OR(AND(AQ111="Muy Baja",AT111="Catastrófico"),AND(AQ111="Baja",AT111="Catastrófico"),AND(AQ111="Media",AT111="Catastrófico"),AND(AQ111="Alta",AT111="Catastrófico"),AND(AQ111="Muy Alta",AT111="Catastrófico")),"Extremo","")))),"")</f>
        <v/>
      </c>
      <c r="AW111" s="522"/>
      <c r="AX111" s="513"/>
      <c r="AY111" s="513"/>
      <c r="AZ111" s="513"/>
      <c r="BA111" s="513"/>
      <c r="BB111" s="525"/>
      <c r="BC111" s="513"/>
      <c r="BD111" s="513"/>
      <c r="BE111" s="516"/>
      <c r="BF111" s="516"/>
      <c r="BG111" s="516"/>
      <c r="BH111" s="516"/>
      <c r="BI111" s="516"/>
      <c r="BJ111" s="513"/>
      <c r="BK111" s="513"/>
      <c r="BL111" s="510"/>
    </row>
    <row r="112" spans="1:64" hidden="1">
      <c r="A112" s="633"/>
      <c r="B112" s="633"/>
      <c r="C112" s="633"/>
      <c r="D112" s="538"/>
      <c r="E112" s="541"/>
      <c r="F112" s="544"/>
      <c r="G112" s="514"/>
      <c r="H112" s="523"/>
      <c r="I112" s="547"/>
      <c r="J112" s="550"/>
      <c r="K112" s="553"/>
      <c r="L112" s="514"/>
      <c r="M112" s="514"/>
      <c r="N112" s="529"/>
      <c r="O112" s="532"/>
      <c r="P112" s="523"/>
      <c r="Q112" s="535"/>
      <c r="R112" s="523"/>
      <c r="S112" s="535"/>
      <c r="T112" s="523"/>
      <c r="U112" s="535"/>
      <c r="V112" s="556"/>
      <c r="W112" s="535"/>
      <c r="X112" s="535"/>
      <c r="Y112" s="520"/>
      <c r="Z112" s="335">
        <v>2</v>
      </c>
      <c r="AA112" s="136"/>
      <c r="AB112" s="137"/>
      <c r="AC112" s="136"/>
      <c r="AD112" s="149" t="str">
        <f t="shared" si="8"/>
        <v/>
      </c>
      <c r="AE112" s="137"/>
      <c r="AF112" s="154" t="str">
        <f t="shared" si="9"/>
        <v/>
      </c>
      <c r="AG112" s="137"/>
      <c r="AH112" s="156" t="str">
        <f t="shared" si="10"/>
        <v/>
      </c>
      <c r="AI112" s="160" t="str">
        <f t="shared" si="11"/>
        <v/>
      </c>
      <c r="AJ112" s="161" t="str">
        <f>IFERROR(IF(AND(AD111="Probabilidad",AD112="Probabilidad"),(AJ111-(+AJ111*AI112)),IF(AD112="Probabilidad",(Q111-(+Q111*AI112)),IF(AD112="Impacto",AJ111,""))),"")</f>
        <v/>
      </c>
      <c r="AK112" s="161" t="str">
        <f>IFERROR(IF(AND(AD111="Impacto",AD112="Impacto"),(AK111-(+AK111*AI112)),IF(AD112="Impacto",(W111-(W111*AI112)),IF(AD112="Probabilidad",AK111,""))),"")</f>
        <v/>
      </c>
      <c r="AL112" s="138"/>
      <c r="AM112" s="138"/>
      <c r="AN112" s="138"/>
      <c r="AO112" s="559"/>
      <c r="AP112" s="559"/>
      <c r="AQ112" s="520"/>
      <c r="AR112" s="559"/>
      <c r="AS112" s="559"/>
      <c r="AT112" s="520"/>
      <c r="AU112" s="520"/>
      <c r="AV112" s="520"/>
      <c r="AW112" s="523"/>
      <c r="AX112" s="514"/>
      <c r="AY112" s="514"/>
      <c r="AZ112" s="514"/>
      <c r="BA112" s="514"/>
      <c r="BB112" s="526"/>
      <c r="BC112" s="514"/>
      <c r="BD112" s="514"/>
      <c r="BE112" s="517"/>
      <c r="BF112" s="517"/>
      <c r="BG112" s="517"/>
      <c r="BH112" s="517"/>
      <c r="BI112" s="517"/>
      <c r="BJ112" s="514"/>
      <c r="BK112" s="514"/>
      <c r="BL112" s="511"/>
    </row>
    <row r="113" spans="1:64" hidden="1">
      <c r="A113" s="633"/>
      <c r="B113" s="633"/>
      <c r="C113" s="633"/>
      <c r="D113" s="538"/>
      <c r="E113" s="541"/>
      <c r="F113" s="544"/>
      <c r="G113" s="514"/>
      <c r="H113" s="523"/>
      <c r="I113" s="547"/>
      <c r="J113" s="550"/>
      <c r="K113" s="553"/>
      <c r="L113" s="514"/>
      <c r="M113" s="514"/>
      <c r="N113" s="529"/>
      <c r="O113" s="532"/>
      <c r="P113" s="523"/>
      <c r="Q113" s="535"/>
      <c r="R113" s="523"/>
      <c r="S113" s="535"/>
      <c r="T113" s="523"/>
      <c r="U113" s="535"/>
      <c r="V113" s="556"/>
      <c r="W113" s="535"/>
      <c r="X113" s="535"/>
      <c r="Y113" s="520"/>
      <c r="Z113" s="335">
        <v>3</v>
      </c>
      <c r="AA113" s="136"/>
      <c r="AB113" s="137"/>
      <c r="AC113" s="136"/>
      <c r="AD113" s="149" t="str">
        <f t="shared" si="8"/>
        <v/>
      </c>
      <c r="AE113" s="137"/>
      <c r="AF113" s="154" t="str">
        <f t="shared" si="9"/>
        <v/>
      </c>
      <c r="AG113" s="137"/>
      <c r="AH113" s="156" t="str">
        <f t="shared" si="10"/>
        <v/>
      </c>
      <c r="AI113" s="160" t="str">
        <f t="shared" si="11"/>
        <v/>
      </c>
      <c r="AJ113" s="161" t="str">
        <f>IFERROR(IF(AND(AD112="Probabilidad",AD113="Probabilidad"),(AJ112-(+AJ112*AI113)),IF(AND(AD112="Impacto",AD113="Probabilidad"),(AJ111-(+AJ111*AI113)),IF(AD113="Impacto",AJ112,""))),"")</f>
        <v/>
      </c>
      <c r="AK113" s="161" t="str">
        <f>IFERROR(IF(AND(AD112="Impacto",AD113="Impacto"),(AK112-(+AK112*AI113)),IF(AND(AD112="Probabilidad",AD113="Impacto"),(AK111-(+AK111*AI113)),IF(AD113="Probabilidad",AK112,""))),"")</f>
        <v/>
      </c>
      <c r="AL113" s="138"/>
      <c r="AM113" s="138"/>
      <c r="AN113" s="138"/>
      <c r="AO113" s="559"/>
      <c r="AP113" s="559"/>
      <c r="AQ113" s="520"/>
      <c r="AR113" s="559"/>
      <c r="AS113" s="559"/>
      <c r="AT113" s="520"/>
      <c r="AU113" s="520"/>
      <c r="AV113" s="520"/>
      <c r="AW113" s="523"/>
      <c r="AX113" s="514"/>
      <c r="AY113" s="514"/>
      <c r="AZ113" s="514"/>
      <c r="BA113" s="514"/>
      <c r="BB113" s="526"/>
      <c r="BC113" s="514"/>
      <c r="BD113" s="514"/>
      <c r="BE113" s="517"/>
      <c r="BF113" s="517"/>
      <c r="BG113" s="517"/>
      <c r="BH113" s="517"/>
      <c r="BI113" s="517"/>
      <c r="BJ113" s="514"/>
      <c r="BK113" s="514"/>
      <c r="BL113" s="511"/>
    </row>
    <row r="114" spans="1:64" hidden="1">
      <c r="A114" s="633"/>
      <c r="B114" s="633"/>
      <c r="C114" s="633"/>
      <c r="D114" s="538"/>
      <c r="E114" s="541"/>
      <c r="F114" s="544"/>
      <c r="G114" s="514"/>
      <c r="H114" s="523"/>
      <c r="I114" s="547"/>
      <c r="J114" s="550"/>
      <c r="K114" s="553"/>
      <c r="L114" s="514"/>
      <c r="M114" s="514"/>
      <c r="N114" s="529"/>
      <c r="O114" s="532"/>
      <c r="P114" s="523"/>
      <c r="Q114" s="535"/>
      <c r="R114" s="523"/>
      <c r="S114" s="535"/>
      <c r="T114" s="523"/>
      <c r="U114" s="535"/>
      <c r="V114" s="556"/>
      <c r="W114" s="535"/>
      <c r="X114" s="535"/>
      <c r="Y114" s="520"/>
      <c r="Z114" s="335">
        <v>4</v>
      </c>
      <c r="AA114" s="136"/>
      <c r="AB114" s="137"/>
      <c r="AC114" s="136"/>
      <c r="AD114" s="149" t="str">
        <f t="shared" si="8"/>
        <v/>
      </c>
      <c r="AE114" s="137"/>
      <c r="AF114" s="154" t="str">
        <f t="shared" si="9"/>
        <v/>
      </c>
      <c r="AG114" s="137"/>
      <c r="AH114" s="156" t="str">
        <f t="shared" si="10"/>
        <v/>
      </c>
      <c r="AI114" s="160" t="str">
        <f t="shared" si="11"/>
        <v/>
      </c>
      <c r="AJ114" s="161" t="str">
        <f>IFERROR(IF(AND(AD113="Probabilidad",AD114="Probabilidad"),(AJ113-(+AJ113*AI114)),IF(AND(AD113="Impacto",AD114="Probabilidad"),(AJ112-(+AJ112*AI114)),IF(AD114="Impacto",AJ113,""))),"")</f>
        <v/>
      </c>
      <c r="AK114" s="161" t="str">
        <f>IFERROR(IF(AND(AD113="Impacto",AD114="Impacto"),(AK113-(+AK113*AI114)),IF(AND(AD113="Probabilidad",AD114="Impacto"),(AK112-(+AK112*AI114)),IF(AD114="Probabilidad",AK113,""))),"")</f>
        <v/>
      </c>
      <c r="AL114" s="138"/>
      <c r="AM114" s="138"/>
      <c r="AN114" s="138"/>
      <c r="AO114" s="559"/>
      <c r="AP114" s="559"/>
      <c r="AQ114" s="520"/>
      <c r="AR114" s="559"/>
      <c r="AS114" s="559"/>
      <c r="AT114" s="520"/>
      <c r="AU114" s="520"/>
      <c r="AV114" s="520"/>
      <c r="AW114" s="523"/>
      <c r="AX114" s="514"/>
      <c r="AY114" s="514"/>
      <c r="AZ114" s="514"/>
      <c r="BA114" s="514"/>
      <c r="BB114" s="526"/>
      <c r="BC114" s="514"/>
      <c r="BD114" s="514"/>
      <c r="BE114" s="517"/>
      <c r="BF114" s="517"/>
      <c r="BG114" s="517"/>
      <c r="BH114" s="517"/>
      <c r="BI114" s="517"/>
      <c r="BJ114" s="514"/>
      <c r="BK114" s="514"/>
      <c r="BL114" s="511"/>
    </row>
    <row r="115" spans="1:64" hidden="1">
      <c r="A115" s="633"/>
      <c r="B115" s="633"/>
      <c r="C115" s="633"/>
      <c r="D115" s="538"/>
      <c r="E115" s="541"/>
      <c r="F115" s="544"/>
      <c r="G115" s="514"/>
      <c r="H115" s="523"/>
      <c r="I115" s="547"/>
      <c r="J115" s="550"/>
      <c r="K115" s="553"/>
      <c r="L115" s="514"/>
      <c r="M115" s="514"/>
      <c r="N115" s="529"/>
      <c r="O115" s="532"/>
      <c r="P115" s="523"/>
      <c r="Q115" s="535"/>
      <c r="R115" s="523"/>
      <c r="S115" s="535"/>
      <c r="T115" s="523"/>
      <c r="U115" s="535"/>
      <c r="V115" s="556"/>
      <c r="W115" s="535"/>
      <c r="X115" s="535"/>
      <c r="Y115" s="520"/>
      <c r="Z115" s="335">
        <v>5</v>
      </c>
      <c r="AA115" s="136"/>
      <c r="AB115" s="137"/>
      <c r="AC115" s="136"/>
      <c r="AD115" s="149" t="str">
        <f t="shared" si="8"/>
        <v/>
      </c>
      <c r="AE115" s="137"/>
      <c r="AF115" s="154" t="str">
        <f t="shared" si="9"/>
        <v/>
      </c>
      <c r="AG115" s="137"/>
      <c r="AH115" s="156" t="str">
        <f t="shared" si="10"/>
        <v/>
      </c>
      <c r="AI115" s="160" t="str">
        <f t="shared" si="11"/>
        <v/>
      </c>
      <c r="AJ115" s="161" t="str">
        <f>IFERROR(IF(AND(AD114="Probabilidad",AD115="Probabilidad"),(AJ114-(+AJ114*AI115)),IF(AND(AD114="Impacto",AD115="Probabilidad"),(AJ113-(+AJ113*AI115)),IF(AD115="Impacto",AJ114,""))),"")</f>
        <v/>
      </c>
      <c r="AK115" s="161" t="str">
        <f>IFERROR(IF(AND(AD114="Impacto",AD115="Impacto"),(AK114-(+AK114*AI115)),IF(AND(AD114="Probabilidad",AD115="Impacto"),(AK113-(+AK113*AI115)),IF(AD115="Probabilidad",AK114,""))),"")</f>
        <v/>
      </c>
      <c r="AL115" s="138"/>
      <c r="AM115" s="138"/>
      <c r="AN115" s="138"/>
      <c r="AO115" s="559"/>
      <c r="AP115" s="559"/>
      <c r="AQ115" s="520"/>
      <c r="AR115" s="559"/>
      <c r="AS115" s="559"/>
      <c r="AT115" s="520"/>
      <c r="AU115" s="520"/>
      <c r="AV115" s="520"/>
      <c r="AW115" s="523"/>
      <c r="AX115" s="514"/>
      <c r="AY115" s="514"/>
      <c r="AZ115" s="514"/>
      <c r="BA115" s="514"/>
      <c r="BB115" s="526"/>
      <c r="BC115" s="514"/>
      <c r="BD115" s="514"/>
      <c r="BE115" s="517"/>
      <c r="BF115" s="517"/>
      <c r="BG115" s="517"/>
      <c r="BH115" s="517"/>
      <c r="BI115" s="517"/>
      <c r="BJ115" s="514"/>
      <c r="BK115" s="514"/>
      <c r="BL115" s="511"/>
    </row>
    <row r="116" spans="1:64" ht="15.75" hidden="1" thickBot="1">
      <c r="A116" s="633"/>
      <c r="B116" s="633"/>
      <c r="C116" s="633"/>
      <c r="D116" s="539"/>
      <c r="E116" s="542"/>
      <c r="F116" s="545"/>
      <c r="G116" s="515"/>
      <c r="H116" s="524"/>
      <c r="I116" s="548"/>
      <c r="J116" s="551"/>
      <c r="K116" s="554"/>
      <c r="L116" s="515"/>
      <c r="M116" s="515"/>
      <c r="N116" s="530"/>
      <c r="O116" s="533"/>
      <c r="P116" s="524"/>
      <c r="Q116" s="536"/>
      <c r="R116" s="524"/>
      <c r="S116" s="536"/>
      <c r="T116" s="524"/>
      <c r="U116" s="536"/>
      <c r="V116" s="557"/>
      <c r="W116" s="536"/>
      <c r="X116" s="536"/>
      <c r="Y116" s="521"/>
      <c r="Z116" s="336">
        <v>6</v>
      </c>
      <c r="AA116" s="139"/>
      <c r="AB116" s="141"/>
      <c r="AC116" s="139"/>
      <c r="AD116" s="151" t="str">
        <f t="shared" si="8"/>
        <v/>
      </c>
      <c r="AE116" s="141"/>
      <c r="AF116" s="155" t="str">
        <f t="shared" si="9"/>
        <v/>
      </c>
      <c r="AG116" s="141"/>
      <c r="AH116" s="157" t="str">
        <f t="shared" si="10"/>
        <v/>
      </c>
      <c r="AI116" s="162" t="str">
        <f t="shared" si="11"/>
        <v/>
      </c>
      <c r="AJ116" s="163" t="str">
        <f>IFERROR(IF(AND(AD115="Probabilidad",AD116="Probabilidad"),(AJ115-(+AJ115*AI116)),IF(AND(AD115="Impacto",AD116="Probabilidad"),(AJ114-(+AJ114*AI116)),IF(AD116="Impacto",AJ115,""))),"")</f>
        <v/>
      </c>
      <c r="AK116" s="163" t="str">
        <f>IFERROR(IF(AND(AD115="Impacto",AD116="Impacto"),(AK115-(+AK115*AI116)),IF(AND(AD115="Probabilidad",AD116="Impacto"),(AK114-(+AK114*AI116)),IF(AD116="Probabilidad",AK115,""))),"")</f>
        <v/>
      </c>
      <c r="AL116" s="142"/>
      <c r="AM116" s="142"/>
      <c r="AN116" s="142"/>
      <c r="AO116" s="560"/>
      <c r="AP116" s="560"/>
      <c r="AQ116" s="521"/>
      <c r="AR116" s="560"/>
      <c r="AS116" s="560"/>
      <c r="AT116" s="521"/>
      <c r="AU116" s="521"/>
      <c r="AV116" s="521"/>
      <c r="AW116" s="524"/>
      <c r="AX116" s="515"/>
      <c r="AY116" s="515"/>
      <c r="AZ116" s="515"/>
      <c r="BA116" s="515"/>
      <c r="BB116" s="527"/>
      <c r="BC116" s="515"/>
      <c r="BD116" s="515"/>
      <c r="BE116" s="518"/>
      <c r="BF116" s="518"/>
      <c r="BG116" s="518"/>
      <c r="BH116" s="518"/>
      <c r="BI116" s="518"/>
      <c r="BJ116" s="515"/>
      <c r="BK116" s="515"/>
      <c r="BL116" s="512"/>
    </row>
    <row r="117" spans="1:64" hidden="1">
      <c r="A117" s="633"/>
      <c r="B117" s="633"/>
      <c r="C117" s="633"/>
      <c r="D117" s="537"/>
      <c r="E117" s="540"/>
      <c r="F117" s="543"/>
      <c r="G117" s="513"/>
      <c r="H117" s="522"/>
      <c r="I117" s="546" t="str">
        <f>IF(D117="","",IF(D117="RG",'Identificación RG'!B327,IF(H117="","",(CONCATENATE(H117," ",$K$2," ",G117," ",$K$3," ",M117," ",$K$4," ",L117)))))</f>
        <v/>
      </c>
      <c r="J117" s="549"/>
      <c r="K117" s="552" t="str">
        <f>CONCATENATE(" *",'Identificación RG'!C322," *",'Identificación RG'!E322," *",'Identificación RG'!G322)</f>
        <v xml:space="preserve"> * * *</v>
      </c>
      <c r="L117" s="513"/>
      <c r="M117" s="513"/>
      <c r="N117" s="528"/>
      <c r="O117" s="531"/>
      <c r="P117" s="522"/>
      <c r="Q117" s="534" t="str">
        <f>IF(P117="Muy Alta",100%,IF(P117="Alta",80%,IF(P117="Media",60%,IF(P117="Baja",40%,IF(P117="Muy Baja",20%,"")))))</f>
        <v/>
      </c>
      <c r="R117" s="522"/>
      <c r="S117" s="534" t="str">
        <f>IF(R117="Catastrófico",100%,IF(R117="Mayor",80%,IF(R117="Moderado",60%,IF(R117="Menor",40%,IF(R117="Leve",20%,"")))))</f>
        <v/>
      </c>
      <c r="T117" s="522"/>
      <c r="U117" s="534" t="str">
        <f>IF(T117="Catastrófico",100%,IF(T117="Mayor",80%,IF(T117="Moderado",60%,IF(T117="Menor",40%,IF(T117="Leve",20%,"")))))</f>
        <v/>
      </c>
      <c r="V117" s="555" t="str">
        <f>IF(W117=100%,"Catastrófico",IF(W117=80%,"Mayor",IF(W117=60%,"Moderado",IF(W117=40%,"Menor",IF(W117=20%,"Leve","")))))</f>
        <v/>
      </c>
      <c r="W117" s="534" t="str">
        <f>IF(AND(S117="",U117=""),"",MAX(S117,U117))</f>
        <v/>
      </c>
      <c r="X117" s="534" t="str">
        <f>CONCATENATE(P117,V117)</f>
        <v/>
      </c>
      <c r="Y117" s="519" t="str">
        <f>IF(X117="Muy AltaLeve","Alto",IF(X117="Muy AltaMenor","Alto",IF(X117="Muy AltaModerado","Alto",IF(X117="Muy AltaMayor","Alto",IF(X117="Muy AltaCatastrófico","Extremo",IF(X117="AltaLeve","Moderado",IF(X117="AltaMenor","Moderado",IF(X117="AltaModerado","Alto",IF(X117="AltaMayor","Alto",IF(X117="AltaCatastrófico","Extremo",IF(X117="MediaLeve","Moderado",IF(X117="MediaMenor","Moderado",IF(X117="MediaModerado","Moderado",IF(X117="MediaMayor","Alto",IF(X117="MediaCatastrófico","Extremo",IF(X117="BajaLeve","Bajo",IF(X117="BajaMenor","Moderado",IF(X117="BajaModerado","Moderado",IF(X117="BajaMayor","Alto",IF(X117="BajaCatastrófico","Extremo",IF(X117="Muy BajaLeve","Bajo",IF(X117="Muy BajaMenor","Bajo",IF(X117="Muy BajaModerado","Moderado",IF(X117="Muy BajaMayor","Alto",IF(X117="Muy BajaCatastrófico","Extremo","")))))))))))))))))))))))))</f>
        <v/>
      </c>
      <c r="Z117" s="334">
        <v>1</v>
      </c>
      <c r="AA117" s="131"/>
      <c r="AB117" s="132"/>
      <c r="AC117" s="131"/>
      <c r="AD117" s="148" t="str">
        <f t="shared" si="8"/>
        <v/>
      </c>
      <c r="AE117" s="132"/>
      <c r="AF117" s="153" t="str">
        <f t="shared" si="9"/>
        <v/>
      </c>
      <c r="AG117" s="132"/>
      <c r="AH117" s="153" t="str">
        <f t="shared" si="10"/>
        <v/>
      </c>
      <c r="AI117" s="158" t="str">
        <f t="shared" si="11"/>
        <v/>
      </c>
      <c r="AJ117" s="159" t="str">
        <f>IFERROR(IF(AD117="Probabilidad",(Q117-(+Q117*AI117)),IF(AD117="Impacto",Q117,"")),"")</f>
        <v/>
      </c>
      <c r="AK117" s="159" t="str">
        <f>IFERROR(IF(AD117="Impacto",(W117-(+W117*AI117)),IF(AD117="Probabilidad",W117,"")),"")</f>
        <v/>
      </c>
      <c r="AL117" s="133"/>
      <c r="AM117" s="133"/>
      <c r="AN117" s="133"/>
      <c r="AO117" s="558" t="str">
        <f>Q117</f>
        <v/>
      </c>
      <c r="AP117" s="558" t="str">
        <f>IF(AJ117="","",MIN(AJ117:AJ122))</f>
        <v/>
      </c>
      <c r="AQ117" s="519" t="str">
        <f>IFERROR(IF(AP117="","",IF(AP117&lt;=0.2,"Muy Baja",IF(AP117&lt;=0.4,"Baja",IF(AP117&lt;=0.6,"Media",IF(AP117&lt;=0.8,"Alta","Muy Alta"))))),"")</f>
        <v/>
      </c>
      <c r="AR117" s="558" t="str">
        <f>W117</f>
        <v/>
      </c>
      <c r="AS117" s="558" t="str">
        <f>IF(AK117="","",MIN(AK117:AK122))</f>
        <v/>
      </c>
      <c r="AT117" s="519" t="str">
        <f>IFERROR(IF(AS117="","",IF(AS117&lt;=0.2,"Leve",IF(AS117&lt;=0.4,"Menor",IF(AS117&lt;=0.6,"Moderado",IF(AS117&lt;=0.8,"Mayor","Catastrófico"))))),"")</f>
        <v/>
      </c>
      <c r="AU117" s="519" t="str">
        <f>Y117</f>
        <v/>
      </c>
      <c r="AV117" s="519" t="str">
        <f>IFERROR(IF(OR(AND(AQ117="Muy Baja",AT117="Leve"),AND(AQ117="Muy Baja",AT117="Menor"),AND(AQ117="Baja",AT117="Leve")),"Bajo",IF(OR(AND(AQ117="Muy baja",AT117="Moderado"),AND(AQ117="Baja",AT117="Menor"),AND(AQ117="Baja",AT117="Moderado"),AND(AQ117="Media",AT117="Leve"),AND(AQ117="Media",AT117="Menor"),AND(AQ117="Media",AT117="Moderado"),AND(AQ117="Alta",AT117="Leve"),AND(AQ117="Alta",AT117="Menor")),"Moderado",IF(OR(AND(AQ117="Muy Baja",AT117="Mayor"),AND(AQ117="Baja",AT117="Mayor"),AND(AQ117="Media",AT117="Mayor"),AND(AQ117="Alta",AT117="Moderado"),AND(AQ117="Alta",AT117="Mayor"),AND(AQ117="Muy Alta",AT117="Leve"),AND(AQ117="Muy Alta",AT117="Menor"),AND(AQ117="Muy Alta",AT117="Moderado"),AND(AQ117="Muy Alta",AT117="Mayor")),"Alto",IF(OR(AND(AQ117="Muy Baja",AT117="Catastrófico"),AND(AQ117="Baja",AT117="Catastrófico"),AND(AQ117="Media",AT117="Catastrófico"),AND(AQ117="Alta",AT117="Catastrófico"),AND(AQ117="Muy Alta",AT117="Catastrófico")),"Extremo","")))),"")</f>
        <v/>
      </c>
      <c r="AW117" s="522"/>
      <c r="AX117" s="513"/>
      <c r="AY117" s="513"/>
      <c r="AZ117" s="513"/>
      <c r="BA117" s="513"/>
      <c r="BB117" s="525"/>
      <c r="BC117" s="513"/>
      <c r="BD117" s="513"/>
      <c r="BE117" s="516"/>
      <c r="BF117" s="516"/>
      <c r="BG117" s="516"/>
      <c r="BH117" s="516"/>
      <c r="BI117" s="516"/>
      <c r="BJ117" s="513"/>
      <c r="BK117" s="513"/>
      <c r="BL117" s="510"/>
    </row>
    <row r="118" spans="1:64" hidden="1">
      <c r="A118" s="633"/>
      <c r="B118" s="633"/>
      <c r="C118" s="633"/>
      <c r="D118" s="538"/>
      <c r="E118" s="541"/>
      <c r="F118" s="544"/>
      <c r="G118" s="514"/>
      <c r="H118" s="523"/>
      <c r="I118" s="547"/>
      <c r="J118" s="550"/>
      <c r="K118" s="553"/>
      <c r="L118" s="514"/>
      <c r="M118" s="514"/>
      <c r="N118" s="529"/>
      <c r="O118" s="532"/>
      <c r="P118" s="523"/>
      <c r="Q118" s="535"/>
      <c r="R118" s="523"/>
      <c r="S118" s="535"/>
      <c r="T118" s="523"/>
      <c r="U118" s="535"/>
      <c r="V118" s="556"/>
      <c r="W118" s="535"/>
      <c r="X118" s="535"/>
      <c r="Y118" s="520"/>
      <c r="Z118" s="335">
        <v>2</v>
      </c>
      <c r="AA118" s="136"/>
      <c r="AB118" s="137"/>
      <c r="AC118" s="136"/>
      <c r="AD118" s="149" t="str">
        <f t="shared" si="8"/>
        <v/>
      </c>
      <c r="AE118" s="137"/>
      <c r="AF118" s="154" t="str">
        <f t="shared" si="9"/>
        <v/>
      </c>
      <c r="AG118" s="137"/>
      <c r="AH118" s="156" t="str">
        <f t="shared" si="10"/>
        <v/>
      </c>
      <c r="AI118" s="160" t="str">
        <f t="shared" si="11"/>
        <v/>
      </c>
      <c r="AJ118" s="161" t="str">
        <f>IFERROR(IF(AND(AD117="Probabilidad",AD118="Probabilidad"),(AJ117-(+AJ117*AI118)),IF(AD118="Probabilidad",(Q117-(+Q117*AI118)),IF(AD118="Impacto",AJ117,""))),"")</f>
        <v/>
      </c>
      <c r="AK118" s="161" t="str">
        <f>IFERROR(IF(AND(AD117="Impacto",AD118="Impacto"),(AK117-(+AK117*AI118)),IF(AD118="Impacto",(W117-(W117*AI118)),IF(AD118="Probabilidad",AK117,""))),"")</f>
        <v/>
      </c>
      <c r="AL118" s="138"/>
      <c r="AM118" s="138"/>
      <c r="AN118" s="138"/>
      <c r="AO118" s="559"/>
      <c r="AP118" s="559"/>
      <c r="AQ118" s="520"/>
      <c r="AR118" s="559"/>
      <c r="AS118" s="559"/>
      <c r="AT118" s="520"/>
      <c r="AU118" s="520"/>
      <c r="AV118" s="520"/>
      <c r="AW118" s="523"/>
      <c r="AX118" s="514"/>
      <c r="AY118" s="514"/>
      <c r="AZ118" s="514"/>
      <c r="BA118" s="514"/>
      <c r="BB118" s="526"/>
      <c r="BC118" s="514"/>
      <c r="BD118" s="514"/>
      <c r="BE118" s="517"/>
      <c r="BF118" s="517"/>
      <c r="BG118" s="517"/>
      <c r="BH118" s="517"/>
      <c r="BI118" s="517"/>
      <c r="BJ118" s="514"/>
      <c r="BK118" s="514"/>
      <c r="BL118" s="511"/>
    </row>
    <row r="119" spans="1:64" hidden="1">
      <c r="A119" s="633"/>
      <c r="B119" s="633"/>
      <c r="C119" s="633"/>
      <c r="D119" s="538"/>
      <c r="E119" s="541"/>
      <c r="F119" s="544"/>
      <c r="G119" s="514"/>
      <c r="H119" s="523"/>
      <c r="I119" s="547"/>
      <c r="J119" s="550"/>
      <c r="K119" s="553"/>
      <c r="L119" s="514"/>
      <c r="M119" s="514"/>
      <c r="N119" s="529"/>
      <c r="O119" s="532"/>
      <c r="P119" s="523"/>
      <c r="Q119" s="535"/>
      <c r="R119" s="523"/>
      <c r="S119" s="535"/>
      <c r="T119" s="523"/>
      <c r="U119" s="535"/>
      <c r="V119" s="556"/>
      <c r="W119" s="535"/>
      <c r="X119" s="535"/>
      <c r="Y119" s="520"/>
      <c r="Z119" s="335">
        <v>3</v>
      </c>
      <c r="AA119" s="136"/>
      <c r="AB119" s="137"/>
      <c r="AC119" s="136"/>
      <c r="AD119" s="149" t="str">
        <f t="shared" si="8"/>
        <v/>
      </c>
      <c r="AE119" s="137"/>
      <c r="AF119" s="154" t="str">
        <f t="shared" si="9"/>
        <v/>
      </c>
      <c r="AG119" s="137"/>
      <c r="AH119" s="156" t="str">
        <f t="shared" si="10"/>
        <v/>
      </c>
      <c r="AI119" s="160" t="str">
        <f t="shared" si="11"/>
        <v/>
      </c>
      <c r="AJ119" s="161" t="str">
        <f>IFERROR(IF(AND(AD118="Probabilidad",AD119="Probabilidad"),(AJ118-(+AJ118*AI119)),IF(AND(AD118="Impacto",AD119="Probabilidad"),(AJ117-(+AJ117*AI119)),IF(AD119="Impacto",AJ118,""))),"")</f>
        <v/>
      </c>
      <c r="AK119" s="161" t="str">
        <f>IFERROR(IF(AND(AD118="Impacto",AD119="Impacto"),(AK118-(+AK118*AI119)),IF(AND(AD118="Probabilidad",AD119="Impacto"),(AK117-(+AK117*AI119)),IF(AD119="Probabilidad",AK118,""))),"")</f>
        <v/>
      </c>
      <c r="AL119" s="138"/>
      <c r="AM119" s="138"/>
      <c r="AN119" s="138"/>
      <c r="AO119" s="559"/>
      <c r="AP119" s="559"/>
      <c r="AQ119" s="520"/>
      <c r="AR119" s="559"/>
      <c r="AS119" s="559"/>
      <c r="AT119" s="520"/>
      <c r="AU119" s="520"/>
      <c r="AV119" s="520"/>
      <c r="AW119" s="523"/>
      <c r="AX119" s="514"/>
      <c r="AY119" s="514"/>
      <c r="AZ119" s="514"/>
      <c r="BA119" s="514"/>
      <c r="BB119" s="526"/>
      <c r="BC119" s="514"/>
      <c r="BD119" s="514"/>
      <c r="BE119" s="517"/>
      <c r="BF119" s="517"/>
      <c r="BG119" s="517"/>
      <c r="BH119" s="517"/>
      <c r="BI119" s="517"/>
      <c r="BJ119" s="514"/>
      <c r="BK119" s="514"/>
      <c r="BL119" s="511"/>
    </row>
    <row r="120" spans="1:64" hidden="1">
      <c r="A120" s="633"/>
      <c r="B120" s="633"/>
      <c r="C120" s="633"/>
      <c r="D120" s="538"/>
      <c r="E120" s="541"/>
      <c r="F120" s="544"/>
      <c r="G120" s="514"/>
      <c r="H120" s="523"/>
      <c r="I120" s="547"/>
      <c r="J120" s="550"/>
      <c r="K120" s="553"/>
      <c r="L120" s="514"/>
      <c r="M120" s="514"/>
      <c r="N120" s="529"/>
      <c r="O120" s="532"/>
      <c r="P120" s="523"/>
      <c r="Q120" s="535"/>
      <c r="R120" s="523"/>
      <c r="S120" s="535"/>
      <c r="T120" s="523"/>
      <c r="U120" s="535"/>
      <c r="V120" s="556"/>
      <c r="W120" s="535"/>
      <c r="X120" s="535"/>
      <c r="Y120" s="520"/>
      <c r="Z120" s="335">
        <v>4</v>
      </c>
      <c r="AA120" s="136"/>
      <c r="AB120" s="137"/>
      <c r="AC120" s="136"/>
      <c r="AD120" s="149" t="str">
        <f t="shared" si="8"/>
        <v/>
      </c>
      <c r="AE120" s="137"/>
      <c r="AF120" s="154" t="str">
        <f t="shared" si="9"/>
        <v/>
      </c>
      <c r="AG120" s="137"/>
      <c r="AH120" s="156" t="str">
        <f t="shared" si="10"/>
        <v/>
      </c>
      <c r="AI120" s="160" t="str">
        <f t="shared" si="11"/>
        <v/>
      </c>
      <c r="AJ120" s="161" t="str">
        <f>IFERROR(IF(AND(AD119="Probabilidad",AD120="Probabilidad"),(AJ119-(+AJ119*AI120)),IF(AND(AD119="Impacto",AD120="Probabilidad"),(AJ118-(+AJ118*AI120)),IF(AD120="Impacto",AJ119,""))),"")</f>
        <v/>
      </c>
      <c r="AK120" s="161" t="str">
        <f>IFERROR(IF(AND(AD119="Impacto",AD120="Impacto"),(AK119-(+AK119*AI120)),IF(AND(AD119="Probabilidad",AD120="Impacto"),(AK118-(+AK118*AI120)),IF(AD120="Probabilidad",AK119,""))),"")</f>
        <v/>
      </c>
      <c r="AL120" s="138"/>
      <c r="AM120" s="138"/>
      <c r="AN120" s="138"/>
      <c r="AO120" s="559"/>
      <c r="AP120" s="559"/>
      <c r="AQ120" s="520"/>
      <c r="AR120" s="559"/>
      <c r="AS120" s="559"/>
      <c r="AT120" s="520"/>
      <c r="AU120" s="520"/>
      <c r="AV120" s="520"/>
      <c r="AW120" s="523"/>
      <c r="AX120" s="514"/>
      <c r="AY120" s="514"/>
      <c r="AZ120" s="514"/>
      <c r="BA120" s="514"/>
      <c r="BB120" s="526"/>
      <c r="BC120" s="514"/>
      <c r="BD120" s="514"/>
      <c r="BE120" s="517"/>
      <c r="BF120" s="517"/>
      <c r="BG120" s="517"/>
      <c r="BH120" s="517"/>
      <c r="BI120" s="517"/>
      <c r="BJ120" s="514"/>
      <c r="BK120" s="514"/>
      <c r="BL120" s="511"/>
    </row>
    <row r="121" spans="1:64" hidden="1">
      <c r="A121" s="633"/>
      <c r="B121" s="633"/>
      <c r="C121" s="633"/>
      <c r="D121" s="538"/>
      <c r="E121" s="541"/>
      <c r="F121" s="544"/>
      <c r="G121" s="514"/>
      <c r="H121" s="523"/>
      <c r="I121" s="547"/>
      <c r="J121" s="550"/>
      <c r="K121" s="553"/>
      <c r="L121" s="514"/>
      <c r="M121" s="514"/>
      <c r="N121" s="529"/>
      <c r="O121" s="532"/>
      <c r="P121" s="523"/>
      <c r="Q121" s="535"/>
      <c r="R121" s="523"/>
      <c r="S121" s="535"/>
      <c r="T121" s="523"/>
      <c r="U121" s="535"/>
      <c r="V121" s="556"/>
      <c r="W121" s="535"/>
      <c r="X121" s="535"/>
      <c r="Y121" s="520"/>
      <c r="Z121" s="335">
        <v>5</v>
      </c>
      <c r="AA121" s="136"/>
      <c r="AB121" s="137"/>
      <c r="AC121" s="136"/>
      <c r="AD121" s="149" t="str">
        <f t="shared" si="8"/>
        <v/>
      </c>
      <c r="AE121" s="137"/>
      <c r="AF121" s="154" t="str">
        <f t="shared" si="9"/>
        <v/>
      </c>
      <c r="AG121" s="137"/>
      <c r="AH121" s="156" t="str">
        <f t="shared" si="10"/>
        <v/>
      </c>
      <c r="AI121" s="160" t="str">
        <f t="shared" si="11"/>
        <v/>
      </c>
      <c r="AJ121" s="161" t="str">
        <f>IFERROR(IF(AND(AD120="Probabilidad",AD121="Probabilidad"),(AJ120-(+AJ120*AI121)),IF(AND(AD120="Impacto",AD121="Probabilidad"),(AJ119-(+AJ119*AI121)),IF(AD121="Impacto",AJ120,""))),"")</f>
        <v/>
      </c>
      <c r="AK121" s="161" t="str">
        <f>IFERROR(IF(AND(AD120="Impacto",AD121="Impacto"),(AK120-(+AK120*AI121)),IF(AND(AD120="Probabilidad",AD121="Impacto"),(AK119-(+AK119*AI121)),IF(AD121="Probabilidad",AK120,""))),"")</f>
        <v/>
      </c>
      <c r="AL121" s="138"/>
      <c r="AM121" s="138"/>
      <c r="AN121" s="138"/>
      <c r="AO121" s="559"/>
      <c r="AP121" s="559"/>
      <c r="AQ121" s="520"/>
      <c r="AR121" s="559"/>
      <c r="AS121" s="559"/>
      <c r="AT121" s="520"/>
      <c r="AU121" s="520"/>
      <c r="AV121" s="520"/>
      <c r="AW121" s="523"/>
      <c r="AX121" s="514"/>
      <c r="AY121" s="514"/>
      <c r="AZ121" s="514"/>
      <c r="BA121" s="514"/>
      <c r="BB121" s="526"/>
      <c r="BC121" s="514"/>
      <c r="BD121" s="514"/>
      <c r="BE121" s="517"/>
      <c r="BF121" s="517"/>
      <c r="BG121" s="517"/>
      <c r="BH121" s="517"/>
      <c r="BI121" s="517"/>
      <c r="BJ121" s="514"/>
      <c r="BK121" s="514"/>
      <c r="BL121" s="511"/>
    </row>
    <row r="122" spans="1:64" ht="15.75" hidden="1" thickBot="1">
      <c r="A122" s="633"/>
      <c r="B122" s="633"/>
      <c r="C122" s="633"/>
      <c r="D122" s="539"/>
      <c r="E122" s="542"/>
      <c r="F122" s="545"/>
      <c r="G122" s="515"/>
      <c r="H122" s="524"/>
      <c r="I122" s="548"/>
      <c r="J122" s="551"/>
      <c r="K122" s="554"/>
      <c r="L122" s="515"/>
      <c r="M122" s="515"/>
      <c r="N122" s="530"/>
      <c r="O122" s="533"/>
      <c r="P122" s="524"/>
      <c r="Q122" s="536"/>
      <c r="R122" s="524"/>
      <c r="S122" s="536"/>
      <c r="T122" s="524"/>
      <c r="U122" s="536"/>
      <c r="V122" s="557"/>
      <c r="W122" s="536"/>
      <c r="X122" s="536"/>
      <c r="Y122" s="521"/>
      <c r="Z122" s="336">
        <v>6</v>
      </c>
      <c r="AA122" s="139"/>
      <c r="AB122" s="141"/>
      <c r="AC122" s="139"/>
      <c r="AD122" s="151" t="str">
        <f t="shared" si="8"/>
        <v/>
      </c>
      <c r="AE122" s="141"/>
      <c r="AF122" s="155" t="str">
        <f t="shared" si="9"/>
        <v/>
      </c>
      <c r="AG122" s="141"/>
      <c r="AH122" s="157" t="str">
        <f t="shared" si="10"/>
        <v/>
      </c>
      <c r="AI122" s="162" t="str">
        <f t="shared" si="11"/>
        <v/>
      </c>
      <c r="AJ122" s="163" t="str">
        <f>IFERROR(IF(AND(AD121="Probabilidad",AD122="Probabilidad"),(AJ121-(+AJ121*AI122)),IF(AND(AD121="Impacto",AD122="Probabilidad"),(AJ120-(+AJ120*AI122)),IF(AD122="Impacto",AJ121,""))),"")</f>
        <v/>
      </c>
      <c r="AK122" s="163" t="str">
        <f>IFERROR(IF(AND(AD121="Impacto",AD122="Impacto"),(AK121-(+AK121*AI122)),IF(AND(AD121="Probabilidad",AD122="Impacto"),(AK120-(+AK120*AI122)),IF(AD122="Probabilidad",AK121,""))),"")</f>
        <v/>
      </c>
      <c r="AL122" s="142"/>
      <c r="AM122" s="142"/>
      <c r="AN122" s="142"/>
      <c r="AO122" s="560"/>
      <c r="AP122" s="560"/>
      <c r="AQ122" s="521"/>
      <c r="AR122" s="560"/>
      <c r="AS122" s="560"/>
      <c r="AT122" s="521"/>
      <c r="AU122" s="521"/>
      <c r="AV122" s="521"/>
      <c r="AW122" s="524"/>
      <c r="AX122" s="515"/>
      <c r="AY122" s="515"/>
      <c r="AZ122" s="515"/>
      <c r="BA122" s="515"/>
      <c r="BB122" s="527"/>
      <c r="BC122" s="515"/>
      <c r="BD122" s="515"/>
      <c r="BE122" s="518"/>
      <c r="BF122" s="518"/>
      <c r="BG122" s="518"/>
      <c r="BH122" s="518"/>
      <c r="BI122" s="518"/>
      <c r="BJ122" s="515"/>
      <c r="BK122" s="515"/>
      <c r="BL122" s="512"/>
    </row>
    <row r="123" spans="1:64" hidden="1">
      <c r="A123" s="633"/>
      <c r="B123" s="633"/>
      <c r="C123" s="633"/>
      <c r="D123" s="537"/>
      <c r="E123" s="540"/>
      <c r="F123" s="543"/>
      <c r="G123" s="513"/>
      <c r="H123" s="522"/>
      <c r="I123" s="546" t="str">
        <f>IF(D123="","",IF(D123="RG",'Identificación RG'!B344,IF(H123="","",(CONCATENATE(H123," ",$K$2," ",G123," ",$K$3," ",M123," ",$K$4," ",L123)))))</f>
        <v/>
      </c>
      <c r="J123" s="549"/>
      <c r="K123" s="552" t="str">
        <f>CONCATENATE(" *",'Identificación RG'!C339," *",'Identificación RG'!E339," *",'Identificación RG'!G339)</f>
        <v xml:space="preserve"> * * *</v>
      </c>
      <c r="L123" s="513"/>
      <c r="M123" s="513"/>
      <c r="N123" s="528"/>
      <c r="O123" s="531"/>
      <c r="P123" s="522"/>
      <c r="Q123" s="534" t="str">
        <f>IF(P123="Muy Alta",100%,IF(P123="Alta",80%,IF(P123="Media",60%,IF(P123="Baja",40%,IF(P123="Muy Baja",20%,"")))))</f>
        <v/>
      </c>
      <c r="R123" s="522"/>
      <c r="S123" s="534" t="str">
        <f>IF(R123="Catastrófico",100%,IF(R123="Mayor",80%,IF(R123="Moderado",60%,IF(R123="Menor",40%,IF(R123="Leve",20%,"")))))</f>
        <v/>
      </c>
      <c r="T123" s="522"/>
      <c r="U123" s="534" t="str">
        <f>IF(T123="Catastrófico",100%,IF(T123="Mayor",80%,IF(T123="Moderado",60%,IF(T123="Menor",40%,IF(T123="Leve",20%,"")))))</f>
        <v/>
      </c>
      <c r="V123" s="555" t="str">
        <f>IF(W123=100%,"Catastrófico",IF(W123=80%,"Mayor",IF(W123=60%,"Moderado",IF(W123=40%,"Menor",IF(W123=20%,"Leve","")))))</f>
        <v/>
      </c>
      <c r="W123" s="534" t="str">
        <f>IF(AND(S123="",U123=""),"",MAX(S123,U123))</f>
        <v/>
      </c>
      <c r="X123" s="534" t="str">
        <f>CONCATENATE(P123,V123)</f>
        <v/>
      </c>
      <c r="Y123" s="519" t="str">
        <f>IF(X123="Muy AltaLeve","Alto",IF(X123="Muy AltaMenor","Alto",IF(X123="Muy AltaModerado","Alto",IF(X123="Muy AltaMayor","Alto",IF(X123="Muy AltaCatastrófico","Extremo",IF(X123="AltaLeve","Moderado",IF(X123="AltaMenor","Moderado",IF(X123="AltaModerado","Alto",IF(X123="AltaMayor","Alto",IF(X123="AltaCatastrófico","Extremo",IF(X123="MediaLeve","Moderado",IF(X123="MediaMenor","Moderado",IF(X123="MediaModerado","Moderado",IF(X123="MediaMayor","Alto",IF(X123="MediaCatastrófico","Extremo",IF(X123="BajaLeve","Bajo",IF(X123="BajaMenor","Moderado",IF(X123="BajaModerado","Moderado",IF(X123="BajaMayor","Alto",IF(X123="BajaCatastrófico","Extremo",IF(X123="Muy BajaLeve","Bajo",IF(X123="Muy BajaMenor","Bajo",IF(X123="Muy BajaModerado","Moderado",IF(X123="Muy BajaMayor","Alto",IF(X123="Muy BajaCatastrófico","Extremo","")))))))))))))))))))))))))</f>
        <v/>
      </c>
      <c r="Z123" s="334">
        <v>1</v>
      </c>
      <c r="AA123" s="131"/>
      <c r="AB123" s="132"/>
      <c r="AC123" s="131"/>
      <c r="AD123" s="148" t="str">
        <f t="shared" si="8"/>
        <v/>
      </c>
      <c r="AE123" s="132"/>
      <c r="AF123" s="153" t="str">
        <f t="shared" si="9"/>
        <v/>
      </c>
      <c r="AG123" s="132"/>
      <c r="AH123" s="153" t="str">
        <f t="shared" si="10"/>
        <v/>
      </c>
      <c r="AI123" s="158" t="str">
        <f t="shared" si="11"/>
        <v/>
      </c>
      <c r="AJ123" s="159" t="str">
        <f>IFERROR(IF(AD123="Probabilidad",(Q123-(+Q123*AI123)),IF(AD123="Impacto",Q123,"")),"")</f>
        <v/>
      </c>
      <c r="AK123" s="159" t="str">
        <f>IFERROR(IF(AD123="Impacto",(W123-(+W123*AI123)),IF(AD123="Probabilidad",W123,"")),"")</f>
        <v/>
      </c>
      <c r="AL123" s="133"/>
      <c r="AM123" s="133"/>
      <c r="AN123" s="133"/>
      <c r="AO123" s="558" t="str">
        <f>Q123</f>
        <v/>
      </c>
      <c r="AP123" s="558" t="str">
        <f>IF(AJ123="","",MIN(AJ123:AJ128))</f>
        <v/>
      </c>
      <c r="AQ123" s="519" t="str">
        <f>IFERROR(IF(AP123="","",IF(AP123&lt;=0.2,"Muy Baja",IF(AP123&lt;=0.4,"Baja",IF(AP123&lt;=0.6,"Media",IF(AP123&lt;=0.8,"Alta","Muy Alta"))))),"")</f>
        <v/>
      </c>
      <c r="AR123" s="558" t="str">
        <f>W123</f>
        <v/>
      </c>
      <c r="AS123" s="558" t="str">
        <f>IF(AK123="","",MIN(AK123:AK128))</f>
        <v/>
      </c>
      <c r="AT123" s="519" t="str">
        <f>IFERROR(IF(AS123="","",IF(AS123&lt;=0.2,"Leve",IF(AS123&lt;=0.4,"Menor",IF(AS123&lt;=0.6,"Moderado",IF(AS123&lt;=0.8,"Mayor","Catastrófico"))))),"")</f>
        <v/>
      </c>
      <c r="AU123" s="519" t="str">
        <f>Y123</f>
        <v/>
      </c>
      <c r="AV123" s="519" t="str">
        <f>IFERROR(IF(OR(AND(AQ123="Muy Baja",AT123="Leve"),AND(AQ123="Muy Baja",AT123="Menor"),AND(AQ123="Baja",AT123="Leve")),"Bajo",IF(OR(AND(AQ123="Muy baja",AT123="Moderado"),AND(AQ123="Baja",AT123="Menor"),AND(AQ123="Baja",AT123="Moderado"),AND(AQ123="Media",AT123="Leve"),AND(AQ123="Media",AT123="Menor"),AND(AQ123="Media",AT123="Moderado"),AND(AQ123="Alta",AT123="Leve"),AND(AQ123="Alta",AT123="Menor")),"Moderado",IF(OR(AND(AQ123="Muy Baja",AT123="Mayor"),AND(AQ123="Baja",AT123="Mayor"),AND(AQ123="Media",AT123="Mayor"),AND(AQ123="Alta",AT123="Moderado"),AND(AQ123="Alta",AT123="Mayor"),AND(AQ123="Muy Alta",AT123="Leve"),AND(AQ123="Muy Alta",AT123="Menor"),AND(AQ123="Muy Alta",AT123="Moderado"),AND(AQ123="Muy Alta",AT123="Mayor")),"Alto",IF(OR(AND(AQ123="Muy Baja",AT123="Catastrófico"),AND(AQ123="Baja",AT123="Catastrófico"),AND(AQ123="Media",AT123="Catastrófico"),AND(AQ123="Alta",AT123="Catastrófico"),AND(AQ123="Muy Alta",AT123="Catastrófico")),"Extremo","")))),"")</f>
        <v/>
      </c>
      <c r="AW123" s="522"/>
      <c r="AX123" s="513"/>
      <c r="AY123" s="513"/>
      <c r="AZ123" s="513"/>
      <c r="BA123" s="513"/>
      <c r="BB123" s="525"/>
      <c r="BC123" s="513"/>
      <c r="BD123" s="513"/>
      <c r="BE123" s="516"/>
      <c r="BF123" s="516"/>
      <c r="BG123" s="516"/>
      <c r="BH123" s="516"/>
      <c r="BI123" s="516"/>
      <c r="BJ123" s="513"/>
      <c r="BK123" s="513"/>
      <c r="BL123" s="510"/>
    </row>
    <row r="124" spans="1:64" hidden="1">
      <c r="A124" s="633"/>
      <c r="B124" s="633"/>
      <c r="C124" s="633"/>
      <c r="D124" s="538"/>
      <c r="E124" s="541"/>
      <c r="F124" s="544"/>
      <c r="G124" s="514"/>
      <c r="H124" s="523"/>
      <c r="I124" s="547"/>
      <c r="J124" s="550"/>
      <c r="K124" s="553"/>
      <c r="L124" s="514"/>
      <c r="M124" s="514"/>
      <c r="N124" s="529"/>
      <c r="O124" s="532"/>
      <c r="P124" s="523"/>
      <c r="Q124" s="535"/>
      <c r="R124" s="523"/>
      <c r="S124" s="535"/>
      <c r="T124" s="523"/>
      <c r="U124" s="535"/>
      <c r="V124" s="556"/>
      <c r="W124" s="535"/>
      <c r="X124" s="535"/>
      <c r="Y124" s="520"/>
      <c r="Z124" s="335">
        <v>2</v>
      </c>
      <c r="AA124" s="136"/>
      <c r="AB124" s="137"/>
      <c r="AC124" s="136"/>
      <c r="AD124" s="149" t="str">
        <f t="shared" si="8"/>
        <v/>
      </c>
      <c r="AE124" s="137"/>
      <c r="AF124" s="154" t="str">
        <f t="shared" si="9"/>
        <v/>
      </c>
      <c r="AG124" s="137"/>
      <c r="AH124" s="156" t="str">
        <f t="shared" si="10"/>
        <v/>
      </c>
      <c r="AI124" s="160" t="str">
        <f t="shared" si="11"/>
        <v/>
      </c>
      <c r="AJ124" s="161" t="str">
        <f>IFERROR(IF(AND(AD123="Probabilidad",AD124="Probabilidad"),(AJ123-(+AJ123*AI124)),IF(AD124="Probabilidad",(Q123-(+Q123*AI124)),IF(AD124="Impacto",AJ123,""))),"")</f>
        <v/>
      </c>
      <c r="AK124" s="161" t="str">
        <f>IFERROR(IF(AND(AD123="Impacto",AD124="Impacto"),(AK123-(+AK123*AI124)),IF(AD124="Impacto",(W123-(W123*AI124)),IF(AD124="Probabilidad",AK123,""))),"")</f>
        <v/>
      </c>
      <c r="AL124" s="138"/>
      <c r="AM124" s="138"/>
      <c r="AN124" s="138"/>
      <c r="AO124" s="559"/>
      <c r="AP124" s="559"/>
      <c r="AQ124" s="520"/>
      <c r="AR124" s="559"/>
      <c r="AS124" s="559"/>
      <c r="AT124" s="520"/>
      <c r="AU124" s="520"/>
      <c r="AV124" s="520"/>
      <c r="AW124" s="523"/>
      <c r="AX124" s="514"/>
      <c r="AY124" s="514"/>
      <c r="AZ124" s="514"/>
      <c r="BA124" s="514"/>
      <c r="BB124" s="526"/>
      <c r="BC124" s="514"/>
      <c r="BD124" s="514"/>
      <c r="BE124" s="517"/>
      <c r="BF124" s="517"/>
      <c r="BG124" s="517"/>
      <c r="BH124" s="517"/>
      <c r="BI124" s="517"/>
      <c r="BJ124" s="514"/>
      <c r="BK124" s="514"/>
      <c r="BL124" s="511"/>
    </row>
    <row r="125" spans="1:64" hidden="1">
      <c r="A125" s="633"/>
      <c r="B125" s="633"/>
      <c r="C125" s="633"/>
      <c r="D125" s="538"/>
      <c r="E125" s="541"/>
      <c r="F125" s="544"/>
      <c r="G125" s="514"/>
      <c r="H125" s="523"/>
      <c r="I125" s="547"/>
      <c r="J125" s="550"/>
      <c r="K125" s="553"/>
      <c r="L125" s="514"/>
      <c r="M125" s="514"/>
      <c r="N125" s="529"/>
      <c r="O125" s="532"/>
      <c r="P125" s="523"/>
      <c r="Q125" s="535"/>
      <c r="R125" s="523"/>
      <c r="S125" s="535"/>
      <c r="T125" s="523"/>
      <c r="U125" s="535"/>
      <c r="V125" s="556"/>
      <c r="W125" s="535"/>
      <c r="X125" s="535"/>
      <c r="Y125" s="520"/>
      <c r="Z125" s="335">
        <v>3</v>
      </c>
      <c r="AA125" s="136"/>
      <c r="AB125" s="137"/>
      <c r="AC125" s="136"/>
      <c r="AD125" s="149" t="str">
        <f t="shared" si="8"/>
        <v/>
      </c>
      <c r="AE125" s="137"/>
      <c r="AF125" s="154" t="str">
        <f t="shared" si="9"/>
        <v/>
      </c>
      <c r="AG125" s="137"/>
      <c r="AH125" s="156" t="str">
        <f t="shared" si="10"/>
        <v/>
      </c>
      <c r="AI125" s="160" t="str">
        <f t="shared" si="11"/>
        <v/>
      </c>
      <c r="AJ125" s="161" t="str">
        <f>IFERROR(IF(AND(AD124="Probabilidad",AD125="Probabilidad"),(AJ124-(+AJ124*AI125)),IF(AND(AD124="Impacto",AD125="Probabilidad"),(AJ123-(+AJ123*AI125)),IF(AD125="Impacto",AJ124,""))),"")</f>
        <v/>
      </c>
      <c r="AK125" s="161" t="str">
        <f>IFERROR(IF(AND(AD124="Impacto",AD125="Impacto"),(AK124-(+AK124*AI125)),IF(AND(AD124="Probabilidad",AD125="Impacto"),(AK123-(+AK123*AI125)),IF(AD125="Probabilidad",AK124,""))),"")</f>
        <v/>
      </c>
      <c r="AL125" s="138"/>
      <c r="AM125" s="138"/>
      <c r="AN125" s="138"/>
      <c r="AO125" s="559"/>
      <c r="AP125" s="559"/>
      <c r="AQ125" s="520"/>
      <c r="AR125" s="559"/>
      <c r="AS125" s="559"/>
      <c r="AT125" s="520"/>
      <c r="AU125" s="520"/>
      <c r="AV125" s="520"/>
      <c r="AW125" s="523"/>
      <c r="AX125" s="514"/>
      <c r="AY125" s="514"/>
      <c r="AZ125" s="514"/>
      <c r="BA125" s="514"/>
      <c r="BB125" s="526"/>
      <c r="BC125" s="514"/>
      <c r="BD125" s="514"/>
      <c r="BE125" s="517"/>
      <c r="BF125" s="517"/>
      <c r="BG125" s="517"/>
      <c r="BH125" s="517"/>
      <c r="BI125" s="517"/>
      <c r="BJ125" s="514"/>
      <c r="BK125" s="514"/>
      <c r="BL125" s="511"/>
    </row>
    <row r="126" spans="1:64" hidden="1">
      <c r="A126" s="633"/>
      <c r="B126" s="633"/>
      <c r="C126" s="633"/>
      <c r="D126" s="538"/>
      <c r="E126" s="541"/>
      <c r="F126" s="544"/>
      <c r="G126" s="514"/>
      <c r="H126" s="523"/>
      <c r="I126" s="547"/>
      <c r="J126" s="550"/>
      <c r="K126" s="553"/>
      <c r="L126" s="514"/>
      <c r="M126" s="514"/>
      <c r="N126" s="529"/>
      <c r="O126" s="532"/>
      <c r="P126" s="523"/>
      <c r="Q126" s="535"/>
      <c r="R126" s="523"/>
      <c r="S126" s="535"/>
      <c r="T126" s="523"/>
      <c r="U126" s="535"/>
      <c r="V126" s="556"/>
      <c r="W126" s="535"/>
      <c r="X126" s="535"/>
      <c r="Y126" s="520"/>
      <c r="Z126" s="335">
        <v>4</v>
      </c>
      <c r="AA126" s="136"/>
      <c r="AB126" s="137"/>
      <c r="AC126" s="136"/>
      <c r="AD126" s="149" t="str">
        <f t="shared" si="8"/>
        <v/>
      </c>
      <c r="AE126" s="137"/>
      <c r="AF126" s="154" t="str">
        <f t="shared" si="9"/>
        <v/>
      </c>
      <c r="AG126" s="137"/>
      <c r="AH126" s="156" t="str">
        <f t="shared" si="10"/>
        <v/>
      </c>
      <c r="AI126" s="160" t="str">
        <f t="shared" si="11"/>
        <v/>
      </c>
      <c r="AJ126" s="161" t="str">
        <f>IFERROR(IF(AND(AD125="Probabilidad",AD126="Probabilidad"),(AJ125-(+AJ125*AI126)),IF(AND(AD125="Impacto",AD126="Probabilidad"),(AJ124-(+AJ124*AI126)),IF(AD126="Impacto",AJ125,""))),"")</f>
        <v/>
      </c>
      <c r="AK126" s="161" t="str">
        <f>IFERROR(IF(AND(AD125="Impacto",AD126="Impacto"),(AK125-(+AK125*AI126)),IF(AND(AD125="Probabilidad",AD126="Impacto"),(AK124-(+AK124*AI126)),IF(AD126="Probabilidad",AK125,""))),"")</f>
        <v/>
      </c>
      <c r="AL126" s="138"/>
      <c r="AM126" s="138"/>
      <c r="AN126" s="138"/>
      <c r="AO126" s="559"/>
      <c r="AP126" s="559"/>
      <c r="AQ126" s="520"/>
      <c r="AR126" s="559"/>
      <c r="AS126" s="559"/>
      <c r="AT126" s="520"/>
      <c r="AU126" s="520"/>
      <c r="AV126" s="520"/>
      <c r="AW126" s="523"/>
      <c r="AX126" s="514"/>
      <c r="AY126" s="514"/>
      <c r="AZ126" s="514"/>
      <c r="BA126" s="514"/>
      <c r="BB126" s="526"/>
      <c r="BC126" s="514"/>
      <c r="BD126" s="514"/>
      <c r="BE126" s="517"/>
      <c r="BF126" s="517"/>
      <c r="BG126" s="517"/>
      <c r="BH126" s="517"/>
      <c r="BI126" s="517"/>
      <c r="BJ126" s="514"/>
      <c r="BK126" s="514"/>
      <c r="BL126" s="511"/>
    </row>
    <row r="127" spans="1:64" hidden="1">
      <c r="A127" s="633"/>
      <c r="B127" s="633"/>
      <c r="C127" s="633"/>
      <c r="D127" s="538"/>
      <c r="E127" s="541"/>
      <c r="F127" s="544"/>
      <c r="G127" s="514"/>
      <c r="H127" s="523"/>
      <c r="I127" s="547"/>
      <c r="J127" s="550"/>
      <c r="K127" s="553"/>
      <c r="L127" s="514"/>
      <c r="M127" s="514"/>
      <c r="N127" s="529"/>
      <c r="O127" s="532"/>
      <c r="P127" s="523"/>
      <c r="Q127" s="535"/>
      <c r="R127" s="523"/>
      <c r="S127" s="535"/>
      <c r="T127" s="523"/>
      <c r="U127" s="535"/>
      <c r="V127" s="556"/>
      <c r="W127" s="535"/>
      <c r="X127" s="535"/>
      <c r="Y127" s="520"/>
      <c r="Z127" s="335">
        <v>5</v>
      </c>
      <c r="AA127" s="136"/>
      <c r="AB127" s="137"/>
      <c r="AC127" s="136"/>
      <c r="AD127" s="149" t="str">
        <f t="shared" si="8"/>
        <v/>
      </c>
      <c r="AE127" s="137"/>
      <c r="AF127" s="154" t="str">
        <f t="shared" si="9"/>
        <v/>
      </c>
      <c r="AG127" s="137"/>
      <c r="AH127" s="156" t="str">
        <f t="shared" si="10"/>
        <v/>
      </c>
      <c r="AI127" s="160" t="str">
        <f t="shared" si="11"/>
        <v/>
      </c>
      <c r="AJ127" s="161" t="str">
        <f>IFERROR(IF(AND(AD126="Probabilidad",AD127="Probabilidad"),(AJ126-(+AJ126*AI127)),IF(AND(AD126="Impacto",AD127="Probabilidad"),(AJ125-(+AJ125*AI127)),IF(AD127="Impacto",AJ126,""))),"")</f>
        <v/>
      </c>
      <c r="AK127" s="161" t="str">
        <f>IFERROR(IF(AND(AD126="Impacto",AD127="Impacto"),(AK126-(+AK126*AI127)),IF(AND(AD126="Probabilidad",AD127="Impacto"),(AK125-(+AK125*AI127)),IF(AD127="Probabilidad",AK126,""))),"")</f>
        <v/>
      </c>
      <c r="AL127" s="138"/>
      <c r="AM127" s="138"/>
      <c r="AN127" s="138"/>
      <c r="AO127" s="559"/>
      <c r="AP127" s="559"/>
      <c r="AQ127" s="520"/>
      <c r="AR127" s="559"/>
      <c r="AS127" s="559"/>
      <c r="AT127" s="520"/>
      <c r="AU127" s="520"/>
      <c r="AV127" s="520"/>
      <c r="AW127" s="523"/>
      <c r="AX127" s="514"/>
      <c r="AY127" s="514"/>
      <c r="AZ127" s="514"/>
      <c r="BA127" s="514"/>
      <c r="BB127" s="526"/>
      <c r="BC127" s="514"/>
      <c r="BD127" s="514"/>
      <c r="BE127" s="517"/>
      <c r="BF127" s="517"/>
      <c r="BG127" s="517"/>
      <c r="BH127" s="517"/>
      <c r="BI127" s="517"/>
      <c r="BJ127" s="514"/>
      <c r="BK127" s="514"/>
      <c r="BL127" s="511"/>
    </row>
    <row r="128" spans="1:64" ht="15.75" hidden="1" thickBot="1">
      <c r="A128" s="633"/>
      <c r="B128" s="633"/>
      <c r="C128" s="633"/>
      <c r="D128" s="539"/>
      <c r="E128" s="542"/>
      <c r="F128" s="545"/>
      <c r="G128" s="515"/>
      <c r="H128" s="524"/>
      <c r="I128" s="548"/>
      <c r="J128" s="551"/>
      <c r="K128" s="554"/>
      <c r="L128" s="515"/>
      <c r="M128" s="515"/>
      <c r="N128" s="530"/>
      <c r="O128" s="533"/>
      <c r="P128" s="524"/>
      <c r="Q128" s="536"/>
      <c r="R128" s="524"/>
      <c r="S128" s="536"/>
      <c r="T128" s="524"/>
      <c r="U128" s="536"/>
      <c r="V128" s="557"/>
      <c r="W128" s="536"/>
      <c r="X128" s="536"/>
      <c r="Y128" s="521"/>
      <c r="Z128" s="336">
        <v>6</v>
      </c>
      <c r="AA128" s="139"/>
      <c r="AB128" s="141"/>
      <c r="AC128" s="139"/>
      <c r="AD128" s="151" t="str">
        <f t="shared" si="8"/>
        <v/>
      </c>
      <c r="AE128" s="141"/>
      <c r="AF128" s="155" t="str">
        <f t="shared" si="9"/>
        <v/>
      </c>
      <c r="AG128" s="141"/>
      <c r="AH128" s="157" t="str">
        <f t="shared" si="10"/>
        <v/>
      </c>
      <c r="AI128" s="162" t="str">
        <f t="shared" si="11"/>
        <v/>
      </c>
      <c r="AJ128" s="163" t="str">
        <f>IFERROR(IF(AND(AD127="Probabilidad",AD128="Probabilidad"),(AJ127-(+AJ127*AI128)),IF(AND(AD127="Impacto",AD128="Probabilidad"),(AJ126-(+AJ126*AI128)),IF(AD128="Impacto",AJ127,""))),"")</f>
        <v/>
      </c>
      <c r="AK128" s="163" t="str">
        <f>IFERROR(IF(AND(AD127="Impacto",AD128="Impacto"),(AK127-(+AK127*AI128)),IF(AND(AD127="Probabilidad",AD128="Impacto"),(AK126-(+AK126*AI128)),IF(AD128="Probabilidad",AK127,""))),"")</f>
        <v/>
      </c>
      <c r="AL128" s="142"/>
      <c r="AM128" s="142"/>
      <c r="AN128" s="142"/>
      <c r="AO128" s="560"/>
      <c r="AP128" s="560"/>
      <c r="AQ128" s="521"/>
      <c r="AR128" s="560"/>
      <c r="AS128" s="560"/>
      <c r="AT128" s="521"/>
      <c r="AU128" s="521"/>
      <c r="AV128" s="521"/>
      <c r="AW128" s="524"/>
      <c r="AX128" s="515"/>
      <c r="AY128" s="515"/>
      <c r="AZ128" s="515"/>
      <c r="BA128" s="515"/>
      <c r="BB128" s="527"/>
      <c r="BC128" s="515"/>
      <c r="BD128" s="515"/>
      <c r="BE128" s="518"/>
      <c r="BF128" s="518"/>
      <c r="BG128" s="518"/>
      <c r="BH128" s="518"/>
      <c r="BI128" s="518"/>
      <c r="BJ128" s="515"/>
      <c r="BK128" s="515"/>
      <c r="BL128" s="512"/>
    </row>
    <row r="129" spans="1:64" hidden="1">
      <c r="A129" s="633"/>
      <c r="B129" s="633"/>
      <c r="C129" s="633"/>
      <c r="D129" s="537"/>
      <c r="E129" s="540"/>
      <c r="F129" s="543"/>
      <c r="G129" s="513"/>
      <c r="H129" s="522"/>
      <c r="I129" s="546" t="str">
        <f>IF(D129="","",IF(D129="RG",'Identificación RG'!B361,IF(H129="","",(CONCATENATE(H129," ",$K$2," ",G129," ",$K$3," ",M129," ",$K$4," ",L129)))))</f>
        <v/>
      </c>
      <c r="J129" s="549"/>
      <c r="K129" s="552" t="str">
        <f>CONCATENATE(" *",'Identificación RG'!C356," *",'Identificación RG'!E356," *",'Identificación RG'!G356)</f>
        <v xml:space="preserve"> * * *</v>
      </c>
      <c r="L129" s="513"/>
      <c r="M129" s="513"/>
      <c r="N129" s="528"/>
      <c r="O129" s="531"/>
      <c r="P129" s="522"/>
      <c r="Q129" s="534" t="str">
        <f>IF(P129="Muy Alta",100%,IF(P129="Alta",80%,IF(P129="Media",60%,IF(P129="Baja",40%,IF(P129="Muy Baja",20%,"")))))</f>
        <v/>
      </c>
      <c r="R129" s="522"/>
      <c r="S129" s="534" t="str">
        <f>IF(R129="Catastrófico",100%,IF(R129="Mayor",80%,IF(R129="Moderado",60%,IF(R129="Menor",40%,IF(R129="Leve",20%,"")))))</f>
        <v/>
      </c>
      <c r="T129" s="522"/>
      <c r="U129" s="534" t="str">
        <f>IF(T129="Catastrófico",100%,IF(T129="Mayor",80%,IF(T129="Moderado",60%,IF(T129="Menor",40%,IF(T129="Leve",20%,"")))))</f>
        <v/>
      </c>
      <c r="V129" s="555" t="str">
        <f>IF(W129=100%,"Catastrófico",IF(W129=80%,"Mayor",IF(W129=60%,"Moderado",IF(W129=40%,"Menor",IF(W129=20%,"Leve","")))))</f>
        <v/>
      </c>
      <c r="W129" s="534" t="str">
        <f>IF(AND(S129="",U129=""),"",MAX(S129,U129))</f>
        <v/>
      </c>
      <c r="X129" s="534" t="str">
        <f>CONCATENATE(P129,V129)</f>
        <v/>
      </c>
      <c r="Y129" s="519" t="str">
        <f>IF(X129="Muy AltaLeve","Alto",IF(X129="Muy AltaMenor","Alto",IF(X129="Muy AltaModerado","Alto",IF(X129="Muy AltaMayor","Alto",IF(X129="Muy AltaCatastrófico","Extremo",IF(X129="AltaLeve","Moderado",IF(X129="AltaMenor","Moderado",IF(X129="AltaModerado","Alto",IF(X129="AltaMayor","Alto",IF(X129="AltaCatastrófico","Extremo",IF(X129="MediaLeve","Moderado",IF(X129="MediaMenor","Moderado",IF(X129="MediaModerado","Moderado",IF(X129="MediaMayor","Alto",IF(X129="MediaCatastrófico","Extremo",IF(X129="BajaLeve","Bajo",IF(X129="BajaMenor","Moderado",IF(X129="BajaModerado","Moderado",IF(X129="BajaMayor","Alto",IF(X129="BajaCatastrófico","Extremo",IF(X129="Muy BajaLeve","Bajo",IF(X129="Muy BajaMenor","Bajo",IF(X129="Muy BajaModerado","Moderado",IF(X129="Muy BajaMayor","Alto",IF(X129="Muy BajaCatastrófico","Extremo","")))))))))))))))))))))))))</f>
        <v/>
      </c>
      <c r="Z129" s="334">
        <v>1</v>
      </c>
      <c r="AA129" s="131"/>
      <c r="AB129" s="132"/>
      <c r="AC129" s="131"/>
      <c r="AD129" s="148" t="str">
        <f t="shared" ref="AD129:AD140" si="12">IF(OR(AE129="Preventivo",AE129="Detectivo"),"Probabilidad",IF(AE129="Correctivo","Impacto",""))</f>
        <v/>
      </c>
      <c r="AE129" s="132"/>
      <c r="AF129" s="153" t="str">
        <f t="shared" ref="AF129:AF140" si="13">IF(AE129="","",IF(AE129="Preventivo",25%,IF(AE129="Detectivo",15%,IF(AE129="Correctivo",10%))))</f>
        <v/>
      </c>
      <c r="AG129" s="132"/>
      <c r="AH129" s="153" t="str">
        <f t="shared" ref="AH129:AH140" si="14">IF(AG129="Automático",25%,IF(AG129="Manual",15%,""))</f>
        <v/>
      </c>
      <c r="AI129" s="158" t="str">
        <f t="shared" ref="AI129:AI140" si="15">IF(OR(AF129="",AH129=""),"",AF129+AH129)</f>
        <v/>
      </c>
      <c r="AJ129" s="159" t="str">
        <f>IFERROR(IF(AD129="Probabilidad",(Q129-(+Q129*AI129)),IF(AD129="Impacto",Q129,"")),"")</f>
        <v/>
      </c>
      <c r="AK129" s="159" t="str">
        <f>IFERROR(IF(AD129="Impacto",(W129-(+W129*AI129)),IF(AD129="Probabilidad",W129,"")),"")</f>
        <v/>
      </c>
      <c r="AL129" s="133"/>
      <c r="AM129" s="133"/>
      <c r="AN129" s="133"/>
      <c r="AO129" s="558" t="str">
        <f>Q129</f>
        <v/>
      </c>
      <c r="AP129" s="558" t="str">
        <f>IF(AJ129="","",MIN(AJ129:AJ134))</f>
        <v/>
      </c>
      <c r="AQ129" s="519" t="str">
        <f>IFERROR(IF(AP129="","",IF(AP129&lt;=0.2,"Muy Baja",IF(AP129&lt;=0.4,"Baja",IF(AP129&lt;=0.6,"Media",IF(AP129&lt;=0.8,"Alta","Muy Alta"))))),"")</f>
        <v/>
      </c>
      <c r="AR129" s="558" t="str">
        <f>W129</f>
        <v/>
      </c>
      <c r="AS129" s="558" t="str">
        <f>IF(AK129="","",MIN(AK129:AK134))</f>
        <v/>
      </c>
      <c r="AT129" s="519" t="str">
        <f>IFERROR(IF(AS129="","",IF(AS129&lt;=0.2,"Leve",IF(AS129&lt;=0.4,"Menor",IF(AS129&lt;=0.6,"Moderado",IF(AS129&lt;=0.8,"Mayor","Catastrófico"))))),"")</f>
        <v/>
      </c>
      <c r="AU129" s="519" t="str">
        <f>Y129</f>
        <v/>
      </c>
      <c r="AV129" s="519" t="str">
        <f>IFERROR(IF(OR(AND(AQ129="Muy Baja",AT129="Leve"),AND(AQ129="Muy Baja",AT129="Menor"),AND(AQ129="Baja",AT129="Leve")),"Bajo",IF(OR(AND(AQ129="Muy baja",AT129="Moderado"),AND(AQ129="Baja",AT129="Menor"),AND(AQ129="Baja",AT129="Moderado"),AND(AQ129="Media",AT129="Leve"),AND(AQ129="Media",AT129="Menor"),AND(AQ129="Media",AT129="Moderado"),AND(AQ129="Alta",AT129="Leve"),AND(AQ129="Alta",AT129="Menor")),"Moderado",IF(OR(AND(AQ129="Muy Baja",AT129="Mayor"),AND(AQ129="Baja",AT129="Mayor"),AND(AQ129="Media",AT129="Mayor"),AND(AQ129="Alta",AT129="Moderado"),AND(AQ129="Alta",AT129="Mayor"),AND(AQ129="Muy Alta",AT129="Leve"),AND(AQ129="Muy Alta",AT129="Menor"),AND(AQ129="Muy Alta",AT129="Moderado"),AND(AQ129="Muy Alta",AT129="Mayor")),"Alto",IF(OR(AND(AQ129="Muy Baja",AT129="Catastrófico"),AND(AQ129="Baja",AT129="Catastrófico"),AND(AQ129="Media",AT129="Catastrófico"),AND(AQ129="Alta",AT129="Catastrófico"),AND(AQ129="Muy Alta",AT129="Catastrófico")),"Extremo","")))),"")</f>
        <v/>
      </c>
      <c r="AW129" s="522"/>
      <c r="AX129" s="513"/>
      <c r="AY129" s="513"/>
      <c r="AZ129" s="513"/>
      <c r="BA129" s="513"/>
      <c r="BB129" s="525"/>
      <c r="BC129" s="513"/>
      <c r="BD129" s="513"/>
      <c r="BE129" s="516"/>
      <c r="BF129" s="516"/>
      <c r="BG129" s="516"/>
      <c r="BH129" s="516"/>
      <c r="BI129" s="516"/>
      <c r="BJ129" s="513"/>
      <c r="BK129" s="513"/>
      <c r="BL129" s="510"/>
    </row>
    <row r="130" spans="1:64" hidden="1">
      <c r="A130" s="633"/>
      <c r="B130" s="633"/>
      <c r="C130" s="633"/>
      <c r="D130" s="538"/>
      <c r="E130" s="541"/>
      <c r="F130" s="544"/>
      <c r="G130" s="514"/>
      <c r="H130" s="523"/>
      <c r="I130" s="547"/>
      <c r="J130" s="550"/>
      <c r="K130" s="553"/>
      <c r="L130" s="514"/>
      <c r="M130" s="514"/>
      <c r="N130" s="529"/>
      <c r="O130" s="532"/>
      <c r="P130" s="523"/>
      <c r="Q130" s="535"/>
      <c r="R130" s="523"/>
      <c r="S130" s="535"/>
      <c r="T130" s="523"/>
      <c r="U130" s="535"/>
      <c r="V130" s="556"/>
      <c r="W130" s="535"/>
      <c r="X130" s="535"/>
      <c r="Y130" s="520"/>
      <c r="Z130" s="335">
        <v>2</v>
      </c>
      <c r="AA130" s="136"/>
      <c r="AB130" s="137"/>
      <c r="AC130" s="136"/>
      <c r="AD130" s="149" t="str">
        <f t="shared" si="12"/>
        <v/>
      </c>
      <c r="AE130" s="137"/>
      <c r="AF130" s="154" t="str">
        <f t="shared" si="13"/>
        <v/>
      </c>
      <c r="AG130" s="137"/>
      <c r="AH130" s="156" t="str">
        <f t="shared" si="14"/>
        <v/>
      </c>
      <c r="AI130" s="160" t="str">
        <f t="shared" si="15"/>
        <v/>
      </c>
      <c r="AJ130" s="161" t="str">
        <f>IFERROR(IF(AND(AD129="Probabilidad",AD130="Probabilidad"),(AJ129-(+AJ129*AI130)),IF(AD130="Probabilidad",(Q129-(+Q129*AI130)),IF(AD130="Impacto",AJ129,""))),"")</f>
        <v/>
      </c>
      <c r="AK130" s="161" t="str">
        <f>IFERROR(IF(AND(AD129="Impacto",AD130="Impacto"),(AK129-(+AK129*AI130)),IF(AD130="Impacto",(W129-(W129*AI130)),IF(AD130="Probabilidad",AK129,""))),"")</f>
        <v/>
      </c>
      <c r="AL130" s="138"/>
      <c r="AM130" s="138"/>
      <c r="AN130" s="138"/>
      <c r="AO130" s="559"/>
      <c r="AP130" s="559"/>
      <c r="AQ130" s="520"/>
      <c r="AR130" s="559"/>
      <c r="AS130" s="559"/>
      <c r="AT130" s="520"/>
      <c r="AU130" s="520"/>
      <c r="AV130" s="520"/>
      <c r="AW130" s="523"/>
      <c r="AX130" s="514"/>
      <c r="AY130" s="514"/>
      <c r="AZ130" s="514"/>
      <c r="BA130" s="514"/>
      <c r="BB130" s="526"/>
      <c r="BC130" s="514"/>
      <c r="BD130" s="514"/>
      <c r="BE130" s="517"/>
      <c r="BF130" s="517"/>
      <c r="BG130" s="517"/>
      <c r="BH130" s="517"/>
      <c r="BI130" s="517"/>
      <c r="BJ130" s="514"/>
      <c r="BK130" s="514"/>
      <c r="BL130" s="511"/>
    </row>
    <row r="131" spans="1:64" hidden="1">
      <c r="A131" s="633"/>
      <c r="B131" s="633"/>
      <c r="C131" s="633"/>
      <c r="D131" s="538"/>
      <c r="E131" s="541"/>
      <c r="F131" s="544"/>
      <c r="G131" s="514"/>
      <c r="H131" s="523"/>
      <c r="I131" s="547"/>
      <c r="J131" s="550"/>
      <c r="K131" s="553"/>
      <c r="L131" s="514"/>
      <c r="M131" s="514"/>
      <c r="N131" s="529"/>
      <c r="O131" s="532"/>
      <c r="P131" s="523"/>
      <c r="Q131" s="535"/>
      <c r="R131" s="523"/>
      <c r="S131" s="535"/>
      <c r="T131" s="523"/>
      <c r="U131" s="535"/>
      <c r="V131" s="556"/>
      <c r="W131" s="535"/>
      <c r="X131" s="535"/>
      <c r="Y131" s="520"/>
      <c r="Z131" s="335">
        <v>3</v>
      </c>
      <c r="AA131" s="136"/>
      <c r="AB131" s="137"/>
      <c r="AC131" s="136"/>
      <c r="AD131" s="149" t="str">
        <f t="shared" si="12"/>
        <v/>
      </c>
      <c r="AE131" s="137"/>
      <c r="AF131" s="154" t="str">
        <f t="shared" si="13"/>
        <v/>
      </c>
      <c r="AG131" s="137"/>
      <c r="AH131" s="156" t="str">
        <f t="shared" si="14"/>
        <v/>
      </c>
      <c r="AI131" s="160" t="str">
        <f t="shared" si="15"/>
        <v/>
      </c>
      <c r="AJ131" s="161" t="str">
        <f>IFERROR(IF(AND(AD130="Probabilidad",AD131="Probabilidad"),(AJ130-(+AJ130*AI131)),IF(AND(AD130="Impacto",AD131="Probabilidad"),(AJ129-(+AJ129*AI131)),IF(AD131="Impacto",AJ130,""))),"")</f>
        <v/>
      </c>
      <c r="AK131" s="161" t="str">
        <f>IFERROR(IF(AND(AD130="Impacto",AD131="Impacto"),(AK130-(+AK130*AI131)),IF(AND(AD130="Probabilidad",AD131="Impacto"),(AK129-(+AK129*AI131)),IF(AD131="Probabilidad",AK130,""))),"")</f>
        <v/>
      </c>
      <c r="AL131" s="138"/>
      <c r="AM131" s="138"/>
      <c r="AN131" s="138"/>
      <c r="AO131" s="559"/>
      <c r="AP131" s="559"/>
      <c r="AQ131" s="520"/>
      <c r="AR131" s="559"/>
      <c r="AS131" s="559"/>
      <c r="AT131" s="520"/>
      <c r="AU131" s="520"/>
      <c r="AV131" s="520"/>
      <c r="AW131" s="523"/>
      <c r="AX131" s="514"/>
      <c r="AY131" s="514"/>
      <c r="AZ131" s="514"/>
      <c r="BA131" s="514"/>
      <c r="BB131" s="526"/>
      <c r="BC131" s="514"/>
      <c r="BD131" s="514"/>
      <c r="BE131" s="517"/>
      <c r="BF131" s="517"/>
      <c r="BG131" s="517"/>
      <c r="BH131" s="517"/>
      <c r="BI131" s="517"/>
      <c r="BJ131" s="514"/>
      <c r="BK131" s="514"/>
      <c r="BL131" s="511"/>
    </row>
    <row r="132" spans="1:64" hidden="1">
      <c r="A132" s="633"/>
      <c r="B132" s="633"/>
      <c r="C132" s="633"/>
      <c r="D132" s="538"/>
      <c r="E132" s="541"/>
      <c r="F132" s="544"/>
      <c r="G132" s="514"/>
      <c r="H132" s="523"/>
      <c r="I132" s="547"/>
      <c r="J132" s="550"/>
      <c r="K132" s="553"/>
      <c r="L132" s="514"/>
      <c r="M132" s="514"/>
      <c r="N132" s="529"/>
      <c r="O132" s="532"/>
      <c r="P132" s="523"/>
      <c r="Q132" s="535"/>
      <c r="R132" s="523"/>
      <c r="S132" s="535"/>
      <c r="T132" s="523"/>
      <c r="U132" s="535"/>
      <c r="V132" s="556"/>
      <c r="W132" s="535"/>
      <c r="X132" s="535"/>
      <c r="Y132" s="520"/>
      <c r="Z132" s="335">
        <v>4</v>
      </c>
      <c r="AA132" s="136"/>
      <c r="AB132" s="137"/>
      <c r="AC132" s="136"/>
      <c r="AD132" s="149" t="str">
        <f t="shared" si="12"/>
        <v/>
      </c>
      <c r="AE132" s="137"/>
      <c r="AF132" s="154" t="str">
        <f t="shared" si="13"/>
        <v/>
      </c>
      <c r="AG132" s="137"/>
      <c r="AH132" s="156" t="str">
        <f t="shared" si="14"/>
        <v/>
      </c>
      <c r="AI132" s="160" t="str">
        <f t="shared" si="15"/>
        <v/>
      </c>
      <c r="AJ132" s="161" t="str">
        <f>IFERROR(IF(AND(AD131="Probabilidad",AD132="Probabilidad"),(AJ131-(+AJ131*AI132)),IF(AND(AD131="Impacto",AD132="Probabilidad"),(AJ130-(+AJ130*AI132)),IF(AD132="Impacto",AJ131,""))),"")</f>
        <v/>
      </c>
      <c r="AK132" s="161" t="str">
        <f>IFERROR(IF(AND(AD131="Impacto",AD132="Impacto"),(AK131-(+AK131*AI132)),IF(AND(AD131="Probabilidad",AD132="Impacto"),(AK130-(+AK130*AI132)),IF(AD132="Probabilidad",AK131,""))),"")</f>
        <v/>
      </c>
      <c r="AL132" s="138"/>
      <c r="AM132" s="138"/>
      <c r="AN132" s="138"/>
      <c r="AO132" s="559"/>
      <c r="AP132" s="559"/>
      <c r="AQ132" s="520"/>
      <c r="AR132" s="559"/>
      <c r="AS132" s="559"/>
      <c r="AT132" s="520"/>
      <c r="AU132" s="520"/>
      <c r="AV132" s="520"/>
      <c r="AW132" s="523"/>
      <c r="AX132" s="514"/>
      <c r="AY132" s="514"/>
      <c r="AZ132" s="514"/>
      <c r="BA132" s="514"/>
      <c r="BB132" s="526"/>
      <c r="BC132" s="514"/>
      <c r="BD132" s="514"/>
      <c r="BE132" s="517"/>
      <c r="BF132" s="517"/>
      <c r="BG132" s="517"/>
      <c r="BH132" s="517"/>
      <c r="BI132" s="517"/>
      <c r="BJ132" s="514"/>
      <c r="BK132" s="514"/>
      <c r="BL132" s="511"/>
    </row>
    <row r="133" spans="1:64" hidden="1">
      <c r="A133" s="633"/>
      <c r="B133" s="633"/>
      <c r="C133" s="633"/>
      <c r="D133" s="538"/>
      <c r="E133" s="541"/>
      <c r="F133" s="544"/>
      <c r="G133" s="514"/>
      <c r="H133" s="523"/>
      <c r="I133" s="547"/>
      <c r="J133" s="550"/>
      <c r="K133" s="553"/>
      <c r="L133" s="514"/>
      <c r="M133" s="514"/>
      <c r="N133" s="529"/>
      <c r="O133" s="532"/>
      <c r="P133" s="523"/>
      <c r="Q133" s="535"/>
      <c r="R133" s="523"/>
      <c r="S133" s="535"/>
      <c r="T133" s="523"/>
      <c r="U133" s="535"/>
      <c r="V133" s="556"/>
      <c r="W133" s="535"/>
      <c r="X133" s="535"/>
      <c r="Y133" s="520"/>
      <c r="Z133" s="335">
        <v>5</v>
      </c>
      <c r="AA133" s="136"/>
      <c r="AB133" s="137"/>
      <c r="AC133" s="136"/>
      <c r="AD133" s="149" t="str">
        <f t="shared" si="12"/>
        <v/>
      </c>
      <c r="AE133" s="137"/>
      <c r="AF133" s="154" t="str">
        <f t="shared" si="13"/>
        <v/>
      </c>
      <c r="AG133" s="137"/>
      <c r="AH133" s="156" t="str">
        <f t="shared" si="14"/>
        <v/>
      </c>
      <c r="AI133" s="160" t="str">
        <f t="shared" si="15"/>
        <v/>
      </c>
      <c r="AJ133" s="161" t="str">
        <f>IFERROR(IF(AND(AD132="Probabilidad",AD133="Probabilidad"),(AJ132-(+AJ132*AI133)),IF(AND(AD132="Impacto",AD133="Probabilidad"),(AJ131-(+AJ131*AI133)),IF(AD133="Impacto",AJ132,""))),"")</f>
        <v/>
      </c>
      <c r="AK133" s="161" t="str">
        <f>IFERROR(IF(AND(AD132="Impacto",AD133="Impacto"),(AK132-(+AK132*AI133)),IF(AND(AD132="Probabilidad",AD133="Impacto"),(AK131-(+AK131*AI133)),IF(AD133="Probabilidad",AK132,""))),"")</f>
        <v/>
      </c>
      <c r="AL133" s="138"/>
      <c r="AM133" s="138"/>
      <c r="AN133" s="138"/>
      <c r="AO133" s="559"/>
      <c r="AP133" s="559"/>
      <c r="AQ133" s="520"/>
      <c r="AR133" s="559"/>
      <c r="AS133" s="559"/>
      <c r="AT133" s="520"/>
      <c r="AU133" s="520"/>
      <c r="AV133" s="520"/>
      <c r="AW133" s="523"/>
      <c r="AX133" s="514"/>
      <c r="AY133" s="514"/>
      <c r="AZ133" s="514"/>
      <c r="BA133" s="514"/>
      <c r="BB133" s="526"/>
      <c r="BC133" s="514"/>
      <c r="BD133" s="514"/>
      <c r="BE133" s="517"/>
      <c r="BF133" s="517"/>
      <c r="BG133" s="517"/>
      <c r="BH133" s="517"/>
      <c r="BI133" s="517"/>
      <c r="BJ133" s="514"/>
      <c r="BK133" s="514"/>
      <c r="BL133" s="511"/>
    </row>
    <row r="134" spans="1:64" ht="15.75" hidden="1" thickBot="1">
      <c r="A134" s="633"/>
      <c r="B134" s="633"/>
      <c r="C134" s="633"/>
      <c r="D134" s="539"/>
      <c r="E134" s="542"/>
      <c r="F134" s="545"/>
      <c r="G134" s="515"/>
      <c r="H134" s="524"/>
      <c r="I134" s="548"/>
      <c r="J134" s="551"/>
      <c r="K134" s="554"/>
      <c r="L134" s="515"/>
      <c r="M134" s="515"/>
      <c r="N134" s="530"/>
      <c r="O134" s="533"/>
      <c r="P134" s="524"/>
      <c r="Q134" s="536"/>
      <c r="R134" s="524"/>
      <c r="S134" s="536"/>
      <c r="T134" s="524"/>
      <c r="U134" s="536"/>
      <c r="V134" s="557"/>
      <c r="W134" s="536"/>
      <c r="X134" s="536"/>
      <c r="Y134" s="521"/>
      <c r="Z134" s="336">
        <v>6</v>
      </c>
      <c r="AA134" s="139"/>
      <c r="AB134" s="141"/>
      <c r="AC134" s="139"/>
      <c r="AD134" s="151" t="str">
        <f t="shared" si="12"/>
        <v/>
      </c>
      <c r="AE134" s="141"/>
      <c r="AF134" s="155" t="str">
        <f t="shared" si="13"/>
        <v/>
      </c>
      <c r="AG134" s="141"/>
      <c r="AH134" s="157" t="str">
        <f t="shared" si="14"/>
        <v/>
      </c>
      <c r="AI134" s="162" t="str">
        <f t="shared" si="15"/>
        <v/>
      </c>
      <c r="AJ134" s="163" t="str">
        <f>IFERROR(IF(AND(AD133="Probabilidad",AD134="Probabilidad"),(AJ133-(+AJ133*AI134)),IF(AND(AD133="Impacto",AD134="Probabilidad"),(AJ132-(+AJ132*AI134)),IF(AD134="Impacto",AJ133,""))),"")</f>
        <v/>
      </c>
      <c r="AK134" s="163" t="str">
        <f>IFERROR(IF(AND(AD133="Impacto",AD134="Impacto"),(AK133-(+AK133*AI134)),IF(AND(AD133="Probabilidad",AD134="Impacto"),(AK132-(+AK132*AI134)),IF(AD134="Probabilidad",AK133,""))),"")</f>
        <v/>
      </c>
      <c r="AL134" s="142"/>
      <c r="AM134" s="142"/>
      <c r="AN134" s="142"/>
      <c r="AO134" s="560"/>
      <c r="AP134" s="560"/>
      <c r="AQ134" s="521"/>
      <c r="AR134" s="560"/>
      <c r="AS134" s="560"/>
      <c r="AT134" s="521"/>
      <c r="AU134" s="521"/>
      <c r="AV134" s="521"/>
      <c r="AW134" s="524"/>
      <c r="AX134" s="515"/>
      <c r="AY134" s="515"/>
      <c r="AZ134" s="515"/>
      <c r="BA134" s="515"/>
      <c r="BB134" s="527"/>
      <c r="BC134" s="515"/>
      <c r="BD134" s="515"/>
      <c r="BE134" s="518"/>
      <c r="BF134" s="518"/>
      <c r="BG134" s="518"/>
      <c r="BH134" s="518"/>
      <c r="BI134" s="518"/>
      <c r="BJ134" s="515"/>
      <c r="BK134" s="515"/>
      <c r="BL134" s="512"/>
    </row>
    <row r="135" spans="1:64" hidden="1">
      <c r="A135" s="633"/>
      <c r="B135" s="633"/>
      <c r="C135" s="633"/>
      <c r="D135" s="537"/>
      <c r="E135" s="540"/>
      <c r="F135" s="543"/>
      <c r="G135" s="513"/>
      <c r="H135" s="522"/>
      <c r="I135" s="546" t="str">
        <f>IF(D135="","",IF(D135="RG",'Identificación RG'!B378,IF(H135="","",(CONCATENATE(H135," ",$K$2," ",G135," ",$K$3," ",M135," ",$K$4," ",L135)))))</f>
        <v/>
      </c>
      <c r="J135" s="549"/>
      <c r="K135" s="552" t="str">
        <f>CONCATENATE(" *",'Identificación RG'!C373," *",'Identificación RG'!E373," *",'Identificación RG'!G373)</f>
        <v xml:space="preserve"> * * *</v>
      </c>
      <c r="L135" s="513"/>
      <c r="M135" s="513"/>
      <c r="N135" s="528"/>
      <c r="O135" s="531"/>
      <c r="P135" s="522"/>
      <c r="Q135" s="534" t="str">
        <f>IF(P135="Muy Alta",100%,IF(P135="Alta",80%,IF(P135="Media",60%,IF(P135="Baja",40%,IF(P135="Muy Baja",20%,"")))))</f>
        <v/>
      </c>
      <c r="R135" s="522"/>
      <c r="S135" s="534" t="str">
        <f>IF(R135="Catastrófico",100%,IF(R135="Mayor",80%,IF(R135="Moderado",60%,IF(R135="Menor",40%,IF(R135="Leve",20%,"")))))</f>
        <v/>
      </c>
      <c r="T135" s="522"/>
      <c r="U135" s="534" t="str">
        <f>IF(T135="Catastrófico",100%,IF(T135="Mayor",80%,IF(T135="Moderado",60%,IF(T135="Menor",40%,IF(T135="Leve",20%,"")))))</f>
        <v/>
      </c>
      <c r="V135" s="555" t="str">
        <f>IF(W135=100%,"Catastrófico",IF(W135=80%,"Mayor",IF(W135=60%,"Moderado",IF(W135=40%,"Menor",IF(W135=20%,"Leve","")))))</f>
        <v/>
      </c>
      <c r="W135" s="534" t="str">
        <f>IF(AND(S135="",U135=""),"",MAX(S135,U135))</f>
        <v/>
      </c>
      <c r="X135" s="534" t="str">
        <f>CONCATENATE(P135,V135)</f>
        <v/>
      </c>
      <c r="Y135" s="519" t="str">
        <f>IF(X135="Muy AltaLeve","Alto",IF(X135="Muy AltaMenor","Alto",IF(X135="Muy AltaModerado","Alto",IF(X135="Muy AltaMayor","Alto",IF(X135="Muy AltaCatastrófico","Extremo",IF(X135="AltaLeve","Moderado",IF(X135="AltaMenor","Moderado",IF(X135="AltaModerado","Alto",IF(X135="AltaMayor","Alto",IF(X135="AltaCatastrófico","Extremo",IF(X135="MediaLeve","Moderado",IF(X135="MediaMenor","Moderado",IF(X135="MediaModerado","Moderado",IF(X135="MediaMayor","Alto",IF(X135="MediaCatastrófico","Extremo",IF(X135="BajaLeve","Bajo",IF(X135="BajaMenor","Moderado",IF(X135="BajaModerado","Moderado",IF(X135="BajaMayor","Alto",IF(X135="BajaCatastrófico","Extremo",IF(X135="Muy BajaLeve","Bajo",IF(X135="Muy BajaMenor","Bajo",IF(X135="Muy BajaModerado","Moderado",IF(X135="Muy BajaMayor","Alto",IF(X135="Muy BajaCatastrófico","Extremo","")))))))))))))))))))))))))</f>
        <v/>
      </c>
      <c r="Z135" s="334">
        <v>1</v>
      </c>
      <c r="AA135" s="131"/>
      <c r="AB135" s="132"/>
      <c r="AC135" s="131"/>
      <c r="AD135" s="148" t="str">
        <f t="shared" si="12"/>
        <v/>
      </c>
      <c r="AE135" s="132"/>
      <c r="AF135" s="153" t="str">
        <f t="shared" si="13"/>
        <v/>
      </c>
      <c r="AG135" s="132"/>
      <c r="AH135" s="153" t="str">
        <f t="shared" si="14"/>
        <v/>
      </c>
      <c r="AI135" s="158" t="str">
        <f t="shared" si="15"/>
        <v/>
      </c>
      <c r="AJ135" s="159" t="str">
        <f>IFERROR(IF(AD135="Probabilidad",(Q135-(+Q135*AI135)),IF(AD135="Impacto",Q135,"")),"")</f>
        <v/>
      </c>
      <c r="AK135" s="159" t="str">
        <f>IFERROR(IF(AD135="Impacto",(W135-(+W135*AI135)),IF(AD135="Probabilidad",W135,"")),"")</f>
        <v/>
      </c>
      <c r="AL135" s="133"/>
      <c r="AM135" s="133"/>
      <c r="AN135" s="133"/>
      <c r="AO135" s="558" t="str">
        <f>Q135</f>
        <v/>
      </c>
      <c r="AP135" s="558" t="str">
        <f>IF(AJ135="","",MIN(AJ135:AJ140))</f>
        <v/>
      </c>
      <c r="AQ135" s="519" t="str">
        <f>IFERROR(IF(AP135="","",IF(AP135&lt;=0.2,"Muy Baja",IF(AP135&lt;=0.4,"Baja",IF(AP135&lt;=0.6,"Media",IF(AP135&lt;=0.8,"Alta","Muy Alta"))))),"")</f>
        <v/>
      </c>
      <c r="AR135" s="558" t="str">
        <f>W135</f>
        <v/>
      </c>
      <c r="AS135" s="558" t="str">
        <f>IF(AK135="","",MIN(AK135:AK140))</f>
        <v/>
      </c>
      <c r="AT135" s="519" t="str">
        <f>IFERROR(IF(AS135="","",IF(AS135&lt;=0.2,"Leve",IF(AS135&lt;=0.4,"Menor",IF(AS135&lt;=0.6,"Moderado",IF(AS135&lt;=0.8,"Mayor","Catastrófico"))))),"")</f>
        <v/>
      </c>
      <c r="AU135" s="519" t="str">
        <f>Y135</f>
        <v/>
      </c>
      <c r="AV135" s="519" t="str">
        <f>IFERROR(IF(OR(AND(AQ135="Muy Baja",AT135="Leve"),AND(AQ135="Muy Baja",AT135="Menor"),AND(AQ135="Baja",AT135="Leve")),"Bajo",IF(OR(AND(AQ135="Muy baja",AT135="Moderado"),AND(AQ135="Baja",AT135="Menor"),AND(AQ135="Baja",AT135="Moderado"),AND(AQ135="Media",AT135="Leve"),AND(AQ135="Media",AT135="Menor"),AND(AQ135="Media",AT135="Moderado"),AND(AQ135="Alta",AT135="Leve"),AND(AQ135="Alta",AT135="Menor")),"Moderado",IF(OR(AND(AQ135="Muy Baja",AT135="Mayor"),AND(AQ135="Baja",AT135="Mayor"),AND(AQ135="Media",AT135="Mayor"),AND(AQ135="Alta",AT135="Moderado"),AND(AQ135="Alta",AT135="Mayor"),AND(AQ135="Muy Alta",AT135="Leve"),AND(AQ135="Muy Alta",AT135="Menor"),AND(AQ135="Muy Alta",AT135="Moderado"),AND(AQ135="Muy Alta",AT135="Mayor")),"Alto",IF(OR(AND(AQ135="Muy Baja",AT135="Catastrófico"),AND(AQ135="Baja",AT135="Catastrófico"),AND(AQ135="Media",AT135="Catastrófico"),AND(AQ135="Alta",AT135="Catastrófico"),AND(AQ135="Muy Alta",AT135="Catastrófico")),"Extremo","")))),"")</f>
        <v/>
      </c>
      <c r="AW135" s="522"/>
      <c r="AX135" s="513"/>
      <c r="AY135" s="513"/>
      <c r="AZ135" s="513"/>
      <c r="BA135" s="513"/>
      <c r="BB135" s="525"/>
      <c r="BC135" s="513"/>
      <c r="BD135" s="513"/>
      <c r="BE135" s="516"/>
      <c r="BF135" s="516"/>
      <c r="BG135" s="516"/>
      <c r="BH135" s="516"/>
      <c r="BI135" s="516"/>
      <c r="BJ135" s="513"/>
      <c r="BK135" s="513"/>
      <c r="BL135" s="510"/>
    </row>
    <row r="136" spans="1:64" hidden="1">
      <c r="A136" s="633"/>
      <c r="B136" s="633"/>
      <c r="C136" s="633"/>
      <c r="D136" s="538"/>
      <c r="E136" s="541"/>
      <c r="F136" s="544"/>
      <c r="G136" s="514"/>
      <c r="H136" s="523"/>
      <c r="I136" s="547"/>
      <c r="J136" s="550"/>
      <c r="K136" s="553"/>
      <c r="L136" s="514"/>
      <c r="M136" s="514"/>
      <c r="N136" s="529"/>
      <c r="O136" s="532"/>
      <c r="P136" s="523"/>
      <c r="Q136" s="535"/>
      <c r="R136" s="523"/>
      <c r="S136" s="535"/>
      <c r="T136" s="523"/>
      <c r="U136" s="535"/>
      <c r="V136" s="556"/>
      <c r="W136" s="535"/>
      <c r="X136" s="535"/>
      <c r="Y136" s="520"/>
      <c r="Z136" s="335">
        <v>2</v>
      </c>
      <c r="AA136" s="136"/>
      <c r="AB136" s="137"/>
      <c r="AC136" s="136"/>
      <c r="AD136" s="149" t="str">
        <f t="shared" si="12"/>
        <v/>
      </c>
      <c r="AE136" s="137"/>
      <c r="AF136" s="154" t="str">
        <f t="shared" si="13"/>
        <v/>
      </c>
      <c r="AG136" s="137"/>
      <c r="AH136" s="156" t="str">
        <f t="shared" si="14"/>
        <v/>
      </c>
      <c r="AI136" s="160" t="str">
        <f t="shared" si="15"/>
        <v/>
      </c>
      <c r="AJ136" s="161" t="str">
        <f>IFERROR(IF(AND(AD135="Probabilidad",AD136="Probabilidad"),(AJ135-(+AJ135*AI136)),IF(AD136="Probabilidad",(Q135-(+Q135*AI136)),IF(AD136="Impacto",AJ135,""))),"")</f>
        <v/>
      </c>
      <c r="AK136" s="161" t="str">
        <f>IFERROR(IF(AND(AD135="Impacto",AD136="Impacto"),(AK135-(+AK135*AI136)),IF(AD136="Impacto",(W135-(W135*AI136)),IF(AD136="Probabilidad",AK135,""))),"")</f>
        <v/>
      </c>
      <c r="AL136" s="138"/>
      <c r="AM136" s="138"/>
      <c r="AN136" s="138"/>
      <c r="AO136" s="559"/>
      <c r="AP136" s="559"/>
      <c r="AQ136" s="520"/>
      <c r="AR136" s="559"/>
      <c r="AS136" s="559"/>
      <c r="AT136" s="520"/>
      <c r="AU136" s="520"/>
      <c r="AV136" s="520"/>
      <c r="AW136" s="523"/>
      <c r="AX136" s="514"/>
      <c r="AY136" s="514"/>
      <c r="AZ136" s="514"/>
      <c r="BA136" s="514"/>
      <c r="BB136" s="526"/>
      <c r="BC136" s="514"/>
      <c r="BD136" s="514"/>
      <c r="BE136" s="517"/>
      <c r="BF136" s="517"/>
      <c r="BG136" s="517"/>
      <c r="BH136" s="517"/>
      <c r="BI136" s="517"/>
      <c r="BJ136" s="514"/>
      <c r="BK136" s="514"/>
      <c r="BL136" s="511"/>
    </row>
    <row r="137" spans="1:64" hidden="1">
      <c r="A137" s="633"/>
      <c r="B137" s="633"/>
      <c r="C137" s="633"/>
      <c r="D137" s="538"/>
      <c r="E137" s="541"/>
      <c r="F137" s="544"/>
      <c r="G137" s="514"/>
      <c r="H137" s="523"/>
      <c r="I137" s="547"/>
      <c r="J137" s="550"/>
      <c r="K137" s="553"/>
      <c r="L137" s="514"/>
      <c r="M137" s="514"/>
      <c r="N137" s="529"/>
      <c r="O137" s="532"/>
      <c r="P137" s="523"/>
      <c r="Q137" s="535"/>
      <c r="R137" s="523"/>
      <c r="S137" s="535"/>
      <c r="T137" s="523"/>
      <c r="U137" s="535"/>
      <c r="V137" s="556"/>
      <c r="W137" s="535"/>
      <c r="X137" s="535"/>
      <c r="Y137" s="520"/>
      <c r="Z137" s="335">
        <v>3</v>
      </c>
      <c r="AA137" s="136"/>
      <c r="AB137" s="137"/>
      <c r="AC137" s="136"/>
      <c r="AD137" s="149" t="str">
        <f t="shared" si="12"/>
        <v/>
      </c>
      <c r="AE137" s="137"/>
      <c r="AF137" s="154" t="str">
        <f t="shared" si="13"/>
        <v/>
      </c>
      <c r="AG137" s="137"/>
      <c r="AH137" s="156" t="str">
        <f t="shared" si="14"/>
        <v/>
      </c>
      <c r="AI137" s="160" t="str">
        <f t="shared" si="15"/>
        <v/>
      </c>
      <c r="AJ137" s="161" t="str">
        <f>IFERROR(IF(AND(AD136="Probabilidad",AD137="Probabilidad"),(AJ136-(+AJ136*AI137)),IF(AND(AD136="Impacto",AD137="Probabilidad"),(AJ135-(+AJ135*AI137)),IF(AD137="Impacto",AJ136,""))),"")</f>
        <v/>
      </c>
      <c r="AK137" s="161" t="str">
        <f>IFERROR(IF(AND(AD136="Impacto",AD137="Impacto"),(AK136-(+AK136*AI137)),IF(AND(AD136="Probabilidad",AD137="Impacto"),(AK135-(+AK135*AI137)),IF(AD137="Probabilidad",AK136,""))),"")</f>
        <v/>
      </c>
      <c r="AL137" s="138"/>
      <c r="AM137" s="138"/>
      <c r="AN137" s="138"/>
      <c r="AO137" s="559"/>
      <c r="AP137" s="559"/>
      <c r="AQ137" s="520"/>
      <c r="AR137" s="559"/>
      <c r="AS137" s="559"/>
      <c r="AT137" s="520"/>
      <c r="AU137" s="520"/>
      <c r="AV137" s="520"/>
      <c r="AW137" s="523"/>
      <c r="AX137" s="514"/>
      <c r="AY137" s="514"/>
      <c r="AZ137" s="514"/>
      <c r="BA137" s="514"/>
      <c r="BB137" s="526"/>
      <c r="BC137" s="514"/>
      <c r="BD137" s="514"/>
      <c r="BE137" s="517"/>
      <c r="BF137" s="517"/>
      <c r="BG137" s="517"/>
      <c r="BH137" s="517"/>
      <c r="BI137" s="517"/>
      <c r="BJ137" s="514"/>
      <c r="BK137" s="514"/>
      <c r="BL137" s="511"/>
    </row>
    <row r="138" spans="1:64" hidden="1">
      <c r="A138" s="633"/>
      <c r="B138" s="633"/>
      <c r="C138" s="633"/>
      <c r="D138" s="538"/>
      <c r="E138" s="541"/>
      <c r="F138" s="544"/>
      <c r="G138" s="514"/>
      <c r="H138" s="523"/>
      <c r="I138" s="547"/>
      <c r="J138" s="550"/>
      <c r="K138" s="553"/>
      <c r="L138" s="514"/>
      <c r="M138" s="514"/>
      <c r="N138" s="529"/>
      <c r="O138" s="532"/>
      <c r="P138" s="523"/>
      <c r="Q138" s="535"/>
      <c r="R138" s="523"/>
      <c r="S138" s="535"/>
      <c r="T138" s="523"/>
      <c r="U138" s="535"/>
      <c r="V138" s="556"/>
      <c r="W138" s="535"/>
      <c r="X138" s="535"/>
      <c r="Y138" s="520"/>
      <c r="Z138" s="335">
        <v>4</v>
      </c>
      <c r="AA138" s="136"/>
      <c r="AB138" s="137"/>
      <c r="AC138" s="136"/>
      <c r="AD138" s="149" t="str">
        <f t="shared" si="12"/>
        <v/>
      </c>
      <c r="AE138" s="137"/>
      <c r="AF138" s="154" t="str">
        <f t="shared" si="13"/>
        <v/>
      </c>
      <c r="AG138" s="137"/>
      <c r="AH138" s="156" t="str">
        <f t="shared" si="14"/>
        <v/>
      </c>
      <c r="AI138" s="160" t="str">
        <f t="shared" si="15"/>
        <v/>
      </c>
      <c r="AJ138" s="161" t="str">
        <f>IFERROR(IF(AND(AD137="Probabilidad",AD138="Probabilidad"),(AJ137-(+AJ137*AI138)),IF(AND(AD137="Impacto",AD138="Probabilidad"),(AJ136-(+AJ136*AI138)),IF(AD138="Impacto",AJ137,""))),"")</f>
        <v/>
      </c>
      <c r="AK138" s="161" t="str">
        <f>IFERROR(IF(AND(AD137="Impacto",AD138="Impacto"),(AK137-(+AK137*AI138)),IF(AND(AD137="Probabilidad",AD138="Impacto"),(AK136-(+AK136*AI138)),IF(AD138="Probabilidad",AK137,""))),"")</f>
        <v/>
      </c>
      <c r="AL138" s="138"/>
      <c r="AM138" s="138"/>
      <c r="AN138" s="138"/>
      <c r="AO138" s="559"/>
      <c r="AP138" s="559"/>
      <c r="AQ138" s="520"/>
      <c r="AR138" s="559"/>
      <c r="AS138" s="559"/>
      <c r="AT138" s="520"/>
      <c r="AU138" s="520"/>
      <c r="AV138" s="520"/>
      <c r="AW138" s="523"/>
      <c r="AX138" s="514"/>
      <c r="AY138" s="514"/>
      <c r="AZ138" s="514"/>
      <c r="BA138" s="514"/>
      <c r="BB138" s="526"/>
      <c r="BC138" s="514"/>
      <c r="BD138" s="514"/>
      <c r="BE138" s="517"/>
      <c r="BF138" s="517"/>
      <c r="BG138" s="517"/>
      <c r="BH138" s="517"/>
      <c r="BI138" s="517"/>
      <c r="BJ138" s="514"/>
      <c r="BK138" s="514"/>
      <c r="BL138" s="511"/>
    </row>
    <row r="139" spans="1:64" hidden="1">
      <c r="A139" s="633"/>
      <c r="B139" s="633"/>
      <c r="C139" s="633"/>
      <c r="D139" s="538"/>
      <c r="E139" s="541"/>
      <c r="F139" s="544"/>
      <c r="G139" s="514"/>
      <c r="H139" s="523"/>
      <c r="I139" s="547"/>
      <c r="J139" s="550"/>
      <c r="K139" s="553"/>
      <c r="L139" s="514"/>
      <c r="M139" s="514"/>
      <c r="N139" s="529"/>
      <c r="O139" s="532"/>
      <c r="P139" s="523"/>
      <c r="Q139" s="535"/>
      <c r="R139" s="523"/>
      <c r="S139" s="535"/>
      <c r="T139" s="523"/>
      <c r="U139" s="535"/>
      <c r="V139" s="556"/>
      <c r="W139" s="535"/>
      <c r="X139" s="535"/>
      <c r="Y139" s="520"/>
      <c r="Z139" s="335">
        <v>5</v>
      </c>
      <c r="AA139" s="136"/>
      <c r="AB139" s="137"/>
      <c r="AC139" s="136"/>
      <c r="AD139" s="149" t="str">
        <f t="shared" si="12"/>
        <v/>
      </c>
      <c r="AE139" s="137"/>
      <c r="AF139" s="154" t="str">
        <f t="shared" si="13"/>
        <v/>
      </c>
      <c r="AG139" s="137"/>
      <c r="AH139" s="156" t="str">
        <f t="shared" si="14"/>
        <v/>
      </c>
      <c r="AI139" s="160" t="str">
        <f t="shared" si="15"/>
        <v/>
      </c>
      <c r="AJ139" s="161" t="str">
        <f>IFERROR(IF(AND(AD138="Probabilidad",AD139="Probabilidad"),(AJ138-(+AJ138*AI139)),IF(AND(AD138="Impacto",AD139="Probabilidad"),(AJ137-(+AJ137*AI139)),IF(AD139="Impacto",AJ138,""))),"")</f>
        <v/>
      </c>
      <c r="AK139" s="161" t="str">
        <f>IFERROR(IF(AND(AD138="Impacto",AD139="Impacto"),(AK138-(+AK138*AI139)),IF(AND(AD138="Probabilidad",AD139="Impacto"),(AK137-(+AK137*AI139)),IF(AD139="Probabilidad",AK138,""))),"")</f>
        <v/>
      </c>
      <c r="AL139" s="138"/>
      <c r="AM139" s="138"/>
      <c r="AN139" s="138"/>
      <c r="AO139" s="559"/>
      <c r="AP139" s="559"/>
      <c r="AQ139" s="520"/>
      <c r="AR139" s="559"/>
      <c r="AS139" s="559"/>
      <c r="AT139" s="520"/>
      <c r="AU139" s="520"/>
      <c r="AV139" s="520"/>
      <c r="AW139" s="523"/>
      <c r="AX139" s="514"/>
      <c r="AY139" s="514"/>
      <c r="AZ139" s="514"/>
      <c r="BA139" s="514"/>
      <c r="BB139" s="526"/>
      <c r="BC139" s="514"/>
      <c r="BD139" s="514"/>
      <c r="BE139" s="517"/>
      <c r="BF139" s="517"/>
      <c r="BG139" s="517"/>
      <c r="BH139" s="517"/>
      <c r="BI139" s="517"/>
      <c r="BJ139" s="514"/>
      <c r="BK139" s="514"/>
      <c r="BL139" s="511"/>
    </row>
    <row r="140" spans="1:64" ht="15.75" hidden="1" thickBot="1">
      <c r="A140" s="633"/>
      <c r="B140" s="633"/>
      <c r="C140" s="633"/>
      <c r="D140" s="539"/>
      <c r="E140" s="542"/>
      <c r="F140" s="545"/>
      <c r="G140" s="515"/>
      <c r="H140" s="524"/>
      <c r="I140" s="548"/>
      <c r="J140" s="551"/>
      <c r="K140" s="554"/>
      <c r="L140" s="515"/>
      <c r="M140" s="515"/>
      <c r="N140" s="530"/>
      <c r="O140" s="533"/>
      <c r="P140" s="524"/>
      <c r="Q140" s="536"/>
      <c r="R140" s="524"/>
      <c r="S140" s="536"/>
      <c r="T140" s="524"/>
      <c r="U140" s="536"/>
      <c r="V140" s="557"/>
      <c r="W140" s="536"/>
      <c r="X140" s="536"/>
      <c r="Y140" s="521"/>
      <c r="Z140" s="336">
        <v>6</v>
      </c>
      <c r="AA140" s="139"/>
      <c r="AB140" s="141"/>
      <c r="AC140" s="139"/>
      <c r="AD140" s="151" t="str">
        <f t="shared" si="12"/>
        <v/>
      </c>
      <c r="AE140" s="141"/>
      <c r="AF140" s="155" t="str">
        <f t="shared" si="13"/>
        <v/>
      </c>
      <c r="AG140" s="141"/>
      <c r="AH140" s="157" t="str">
        <f t="shared" si="14"/>
        <v/>
      </c>
      <c r="AI140" s="162" t="str">
        <f t="shared" si="15"/>
        <v/>
      </c>
      <c r="AJ140" s="163" t="str">
        <f>IFERROR(IF(AND(AD139="Probabilidad",AD140="Probabilidad"),(AJ139-(+AJ139*AI140)),IF(AND(AD139="Impacto",AD140="Probabilidad"),(AJ138-(+AJ138*AI140)),IF(AD140="Impacto",AJ139,""))),"")</f>
        <v/>
      </c>
      <c r="AK140" s="163" t="str">
        <f>IFERROR(IF(AND(AD139="Impacto",AD140="Impacto"),(AK139-(+AK139*AI140)),IF(AND(AD139="Probabilidad",AD140="Impacto"),(AK138-(+AK138*AI140)),IF(AD140="Probabilidad",AK139,""))),"")</f>
        <v/>
      </c>
      <c r="AL140" s="142"/>
      <c r="AM140" s="142"/>
      <c r="AN140" s="142"/>
      <c r="AO140" s="560"/>
      <c r="AP140" s="560"/>
      <c r="AQ140" s="521"/>
      <c r="AR140" s="560"/>
      <c r="AS140" s="560"/>
      <c r="AT140" s="521"/>
      <c r="AU140" s="521"/>
      <c r="AV140" s="521"/>
      <c r="AW140" s="524"/>
      <c r="AX140" s="515"/>
      <c r="AY140" s="515"/>
      <c r="AZ140" s="515"/>
      <c r="BA140" s="515"/>
      <c r="BB140" s="527"/>
      <c r="BC140" s="515"/>
      <c r="BD140" s="515"/>
      <c r="BE140" s="518"/>
      <c r="BF140" s="518"/>
      <c r="BG140" s="518"/>
      <c r="BH140" s="518"/>
      <c r="BI140" s="518"/>
      <c r="BJ140" s="515"/>
      <c r="BK140" s="515"/>
      <c r="BL140" s="512"/>
    </row>
    <row r="141" spans="1:64" hidden="1">
      <c r="A141" s="633"/>
      <c r="B141" s="633"/>
      <c r="C141" s="633"/>
      <c r="D141" s="537"/>
      <c r="E141" s="540"/>
      <c r="F141" s="543"/>
      <c r="G141" s="513"/>
      <c r="H141" s="522"/>
      <c r="I141" s="546" t="str">
        <f>IF(D141="","",IF(D141="RG",'Identificación RG'!B395,IF(H141="","",(CONCATENATE(H141," ",$K$2," ",G141," ",$K$3," ",M141," ",$K$4," ",L141)))))</f>
        <v/>
      </c>
      <c r="J141" s="549"/>
      <c r="K141" s="552" t="str">
        <f>CONCATENATE(" *",'Identificación RG'!C390," *",'Identificación RG'!E390," *",'Identificación RG'!G390)</f>
        <v xml:space="preserve"> * * *</v>
      </c>
      <c r="L141" s="513"/>
      <c r="M141" s="513"/>
      <c r="N141" s="528"/>
      <c r="O141" s="531"/>
      <c r="P141" s="522"/>
      <c r="Q141" s="534" t="str">
        <f>IF(P141="Muy Alta",100%,IF(P141="Alta",80%,IF(P141="Media",60%,IF(P141="Baja",40%,IF(P141="Muy Baja",20%,"")))))</f>
        <v/>
      </c>
      <c r="R141" s="522"/>
      <c r="S141" s="534" t="str">
        <f>IF(R141="Catastrófico",100%,IF(R141="Mayor",80%,IF(R141="Moderado",60%,IF(R141="Menor",40%,IF(R141="Leve",20%,"")))))</f>
        <v/>
      </c>
      <c r="T141" s="522"/>
      <c r="U141" s="534" t="str">
        <f>IF(T141="Catastrófico",100%,IF(T141="Mayor",80%,IF(T141="Moderado",60%,IF(T141="Menor",40%,IF(T141="Leve",20%,"")))))</f>
        <v/>
      </c>
      <c r="V141" s="555" t="str">
        <f>IF(W141=100%,"Catastrófico",IF(W141=80%,"Mayor",IF(W141=60%,"Moderado",IF(W141=40%,"Menor",IF(W141=20%,"Leve","")))))</f>
        <v/>
      </c>
      <c r="W141" s="534" t="str">
        <f>IF(AND(S141="",U141=""),"",MAX(S141,U141))</f>
        <v/>
      </c>
      <c r="X141" s="534" t="str">
        <f>CONCATENATE(P141,V141)</f>
        <v/>
      </c>
      <c r="Y141" s="519" t="str">
        <f>IF(X141="Muy AltaLeve","Alto",IF(X141="Muy AltaMenor","Alto",IF(X141="Muy AltaModerado","Alto",IF(X141="Muy AltaMayor","Alto",IF(X141="Muy AltaCatastrófico","Extremo",IF(X141="AltaLeve","Moderado",IF(X141="AltaMenor","Moderado",IF(X141="AltaModerado","Alto",IF(X141="AltaMayor","Alto",IF(X141="AltaCatastrófico","Extremo",IF(X141="MediaLeve","Moderado",IF(X141="MediaMenor","Moderado",IF(X141="MediaModerado","Moderado",IF(X141="MediaMayor","Alto",IF(X141="MediaCatastrófico","Extremo",IF(X141="BajaLeve","Bajo",IF(X141="BajaMenor","Moderado",IF(X141="BajaModerado","Moderado",IF(X141="BajaMayor","Alto",IF(X141="BajaCatastrófico","Extremo",IF(X141="Muy BajaLeve","Bajo",IF(X141="Muy BajaMenor","Bajo",IF(X141="Muy BajaModerado","Moderado",IF(X141="Muy BajaMayor","Alto",IF(X141="Muy BajaCatastrófico","Extremo","")))))))))))))))))))))))))</f>
        <v/>
      </c>
      <c r="Z141" s="334">
        <v>1</v>
      </c>
      <c r="AA141" s="131"/>
      <c r="AB141" s="132"/>
      <c r="AC141" s="131"/>
      <c r="AD141" s="148" t="str">
        <f t="shared" ref="AD141:AD164" si="16">IF(OR(AE141="Preventivo",AE141="Detectivo"),"Probabilidad",IF(AE141="Correctivo","Impacto",""))</f>
        <v/>
      </c>
      <c r="AE141" s="132"/>
      <c r="AF141" s="153" t="str">
        <f t="shared" ref="AF141:AF164" si="17">IF(AE141="","",IF(AE141="Preventivo",25%,IF(AE141="Detectivo",15%,IF(AE141="Correctivo",10%))))</f>
        <v/>
      </c>
      <c r="AG141" s="132"/>
      <c r="AH141" s="153" t="str">
        <f t="shared" ref="AH141:AH164" si="18">IF(AG141="Automático",25%,IF(AG141="Manual",15%,""))</f>
        <v/>
      </c>
      <c r="AI141" s="158" t="str">
        <f t="shared" ref="AI141:AI164" si="19">IF(OR(AF141="",AH141=""),"",AF141+AH141)</f>
        <v/>
      </c>
      <c r="AJ141" s="159" t="str">
        <f>IFERROR(IF(AD141="Probabilidad",(Q141-(+Q141*AI141)),IF(AD141="Impacto",Q141,"")),"")</f>
        <v/>
      </c>
      <c r="AK141" s="159" t="str">
        <f>IFERROR(IF(AD141="Impacto",(W141-(+W141*AI141)),IF(AD141="Probabilidad",W141,"")),"")</f>
        <v/>
      </c>
      <c r="AL141" s="133"/>
      <c r="AM141" s="133"/>
      <c r="AN141" s="133"/>
      <c r="AO141" s="558" t="str">
        <f>Q141</f>
        <v/>
      </c>
      <c r="AP141" s="558" t="str">
        <f>IF(AJ141="","",MIN(AJ141:AJ146))</f>
        <v/>
      </c>
      <c r="AQ141" s="519" t="str">
        <f>IFERROR(IF(AP141="","",IF(AP141&lt;=0.2,"Muy Baja",IF(AP141&lt;=0.4,"Baja",IF(AP141&lt;=0.6,"Media",IF(AP141&lt;=0.8,"Alta","Muy Alta"))))),"")</f>
        <v/>
      </c>
      <c r="AR141" s="558" t="str">
        <f>W141</f>
        <v/>
      </c>
      <c r="AS141" s="558" t="str">
        <f>IF(AK141="","",MIN(AK141:AK146))</f>
        <v/>
      </c>
      <c r="AT141" s="519" t="str">
        <f>IFERROR(IF(AS141="","",IF(AS141&lt;=0.2,"Leve",IF(AS141&lt;=0.4,"Menor",IF(AS141&lt;=0.6,"Moderado",IF(AS141&lt;=0.8,"Mayor","Catastrófico"))))),"")</f>
        <v/>
      </c>
      <c r="AU141" s="519" t="str">
        <f>Y141</f>
        <v/>
      </c>
      <c r="AV141" s="519" t="str">
        <f>IFERROR(IF(OR(AND(AQ141="Muy Baja",AT141="Leve"),AND(AQ141="Muy Baja",AT141="Menor"),AND(AQ141="Baja",AT141="Leve")),"Bajo",IF(OR(AND(AQ141="Muy baja",AT141="Moderado"),AND(AQ141="Baja",AT141="Menor"),AND(AQ141="Baja",AT141="Moderado"),AND(AQ141="Media",AT141="Leve"),AND(AQ141="Media",AT141="Menor"),AND(AQ141="Media",AT141="Moderado"),AND(AQ141="Alta",AT141="Leve"),AND(AQ141="Alta",AT141="Menor")),"Moderado",IF(OR(AND(AQ141="Muy Baja",AT141="Mayor"),AND(AQ141="Baja",AT141="Mayor"),AND(AQ141="Media",AT141="Mayor"),AND(AQ141="Alta",AT141="Moderado"),AND(AQ141="Alta",AT141="Mayor"),AND(AQ141="Muy Alta",AT141="Leve"),AND(AQ141="Muy Alta",AT141="Menor"),AND(AQ141="Muy Alta",AT141="Moderado"),AND(AQ141="Muy Alta",AT141="Mayor")),"Alto",IF(OR(AND(AQ141="Muy Baja",AT141="Catastrófico"),AND(AQ141="Baja",AT141="Catastrófico"),AND(AQ141="Media",AT141="Catastrófico"),AND(AQ141="Alta",AT141="Catastrófico"),AND(AQ141="Muy Alta",AT141="Catastrófico")),"Extremo","")))),"")</f>
        <v/>
      </c>
      <c r="AW141" s="522"/>
      <c r="AX141" s="513"/>
      <c r="AY141" s="513"/>
      <c r="AZ141" s="513"/>
      <c r="BA141" s="513"/>
      <c r="BB141" s="525"/>
      <c r="BC141" s="513"/>
      <c r="BD141" s="513"/>
      <c r="BE141" s="516"/>
      <c r="BF141" s="516"/>
      <c r="BG141" s="516"/>
      <c r="BH141" s="516"/>
      <c r="BI141" s="516"/>
      <c r="BJ141" s="513"/>
      <c r="BK141" s="513"/>
      <c r="BL141" s="510"/>
    </row>
    <row r="142" spans="1:64" hidden="1">
      <c r="A142" s="633"/>
      <c r="B142" s="633"/>
      <c r="C142" s="633"/>
      <c r="D142" s="538"/>
      <c r="E142" s="541"/>
      <c r="F142" s="544"/>
      <c r="G142" s="514"/>
      <c r="H142" s="523"/>
      <c r="I142" s="547"/>
      <c r="J142" s="550"/>
      <c r="K142" s="553"/>
      <c r="L142" s="514"/>
      <c r="M142" s="514"/>
      <c r="N142" s="529"/>
      <c r="O142" s="532"/>
      <c r="P142" s="523"/>
      <c r="Q142" s="535"/>
      <c r="R142" s="523"/>
      <c r="S142" s="535"/>
      <c r="T142" s="523"/>
      <c r="U142" s="535"/>
      <c r="V142" s="556"/>
      <c r="W142" s="535"/>
      <c r="X142" s="535"/>
      <c r="Y142" s="520"/>
      <c r="Z142" s="335">
        <v>2</v>
      </c>
      <c r="AA142" s="136"/>
      <c r="AB142" s="137"/>
      <c r="AC142" s="136"/>
      <c r="AD142" s="149" t="str">
        <f t="shared" si="16"/>
        <v/>
      </c>
      <c r="AE142" s="137"/>
      <c r="AF142" s="154" t="str">
        <f t="shared" si="17"/>
        <v/>
      </c>
      <c r="AG142" s="137"/>
      <c r="AH142" s="156" t="str">
        <f t="shared" si="18"/>
        <v/>
      </c>
      <c r="AI142" s="160" t="str">
        <f t="shared" si="19"/>
        <v/>
      </c>
      <c r="AJ142" s="161" t="str">
        <f>IFERROR(IF(AND(AD141="Probabilidad",AD142="Probabilidad"),(AJ141-(+AJ141*AI142)),IF(AD142="Probabilidad",(Q141-(+Q141*AI142)),IF(AD142="Impacto",AJ141,""))),"")</f>
        <v/>
      </c>
      <c r="AK142" s="161" t="str">
        <f>IFERROR(IF(AND(AD141="Impacto",AD142="Impacto"),(AK141-(+AK141*AI142)),IF(AD142="Impacto",(W141-(W141*AI142)),IF(AD142="Probabilidad",AK141,""))),"")</f>
        <v/>
      </c>
      <c r="AL142" s="138"/>
      <c r="AM142" s="138"/>
      <c r="AN142" s="138"/>
      <c r="AO142" s="559"/>
      <c r="AP142" s="559"/>
      <c r="AQ142" s="520"/>
      <c r="AR142" s="559"/>
      <c r="AS142" s="559"/>
      <c r="AT142" s="520"/>
      <c r="AU142" s="520"/>
      <c r="AV142" s="520"/>
      <c r="AW142" s="523"/>
      <c r="AX142" s="514"/>
      <c r="AY142" s="514"/>
      <c r="AZ142" s="514"/>
      <c r="BA142" s="514"/>
      <c r="BB142" s="526"/>
      <c r="BC142" s="514"/>
      <c r="BD142" s="514"/>
      <c r="BE142" s="517"/>
      <c r="BF142" s="517"/>
      <c r="BG142" s="517"/>
      <c r="BH142" s="517"/>
      <c r="BI142" s="517"/>
      <c r="BJ142" s="514"/>
      <c r="BK142" s="514"/>
      <c r="BL142" s="511"/>
    </row>
    <row r="143" spans="1:64" hidden="1">
      <c r="A143" s="633"/>
      <c r="B143" s="633"/>
      <c r="C143" s="633"/>
      <c r="D143" s="538"/>
      <c r="E143" s="541"/>
      <c r="F143" s="544"/>
      <c r="G143" s="514"/>
      <c r="H143" s="523"/>
      <c r="I143" s="547"/>
      <c r="J143" s="550"/>
      <c r="K143" s="553"/>
      <c r="L143" s="514"/>
      <c r="M143" s="514"/>
      <c r="N143" s="529"/>
      <c r="O143" s="532"/>
      <c r="P143" s="523"/>
      <c r="Q143" s="535"/>
      <c r="R143" s="523"/>
      <c r="S143" s="535"/>
      <c r="T143" s="523"/>
      <c r="U143" s="535"/>
      <c r="V143" s="556"/>
      <c r="W143" s="535"/>
      <c r="X143" s="535"/>
      <c r="Y143" s="520"/>
      <c r="Z143" s="335">
        <v>3</v>
      </c>
      <c r="AA143" s="136"/>
      <c r="AB143" s="137"/>
      <c r="AC143" s="136"/>
      <c r="AD143" s="149" t="str">
        <f t="shared" si="16"/>
        <v/>
      </c>
      <c r="AE143" s="137"/>
      <c r="AF143" s="154" t="str">
        <f t="shared" si="17"/>
        <v/>
      </c>
      <c r="AG143" s="137"/>
      <c r="AH143" s="156" t="str">
        <f t="shared" si="18"/>
        <v/>
      </c>
      <c r="AI143" s="160" t="str">
        <f t="shared" si="19"/>
        <v/>
      </c>
      <c r="AJ143" s="161" t="str">
        <f>IFERROR(IF(AND(AD142="Probabilidad",AD143="Probabilidad"),(AJ142-(+AJ142*AI143)),IF(AND(AD142="Impacto",AD143="Probabilidad"),(AJ141-(+AJ141*AI143)),IF(AD143="Impacto",AJ142,""))),"")</f>
        <v/>
      </c>
      <c r="AK143" s="161" t="str">
        <f>IFERROR(IF(AND(AD142="Impacto",AD143="Impacto"),(AK142-(+AK142*AI143)),IF(AND(AD142="Probabilidad",AD143="Impacto"),(AK141-(+AK141*AI143)),IF(AD143="Probabilidad",AK142,""))),"")</f>
        <v/>
      </c>
      <c r="AL143" s="138"/>
      <c r="AM143" s="138"/>
      <c r="AN143" s="138"/>
      <c r="AO143" s="559"/>
      <c r="AP143" s="559"/>
      <c r="AQ143" s="520"/>
      <c r="AR143" s="559"/>
      <c r="AS143" s="559"/>
      <c r="AT143" s="520"/>
      <c r="AU143" s="520"/>
      <c r="AV143" s="520"/>
      <c r="AW143" s="523"/>
      <c r="AX143" s="514"/>
      <c r="AY143" s="514"/>
      <c r="AZ143" s="514"/>
      <c r="BA143" s="514"/>
      <c r="BB143" s="526"/>
      <c r="BC143" s="514"/>
      <c r="BD143" s="514"/>
      <c r="BE143" s="517"/>
      <c r="BF143" s="517"/>
      <c r="BG143" s="517"/>
      <c r="BH143" s="517"/>
      <c r="BI143" s="517"/>
      <c r="BJ143" s="514"/>
      <c r="BK143" s="514"/>
      <c r="BL143" s="511"/>
    </row>
    <row r="144" spans="1:64" hidden="1">
      <c r="A144" s="633"/>
      <c r="B144" s="633"/>
      <c r="C144" s="633"/>
      <c r="D144" s="538"/>
      <c r="E144" s="541"/>
      <c r="F144" s="544"/>
      <c r="G144" s="514"/>
      <c r="H144" s="523"/>
      <c r="I144" s="547"/>
      <c r="J144" s="550"/>
      <c r="K144" s="553"/>
      <c r="L144" s="514"/>
      <c r="M144" s="514"/>
      <c r="N144" s="529"/>
      <c r="O144" s="532"/>
      <c r="P144" s="523"/>
      <c r="Q144" s="535"/>
      <c r="R144" s="523"/>
      <c r="S144" s="535"/>
      <c r="T144" s="523"/>
      <c r="U144" s="535"/>
      <c r="V144" s="556"/>
      <c r="W144" s="535"/>
      <c r="X144" s="535"/>
      <c r="Y144" s="520"/>
      <c r="Z144" s="335">
        <v>4</v>
      </c>
      <c r="AA144" s="136"/>
      <c r="AB144" s="137"/>
      <c r="AC144" s="136"/>
      <c r="AD144" s="149" t="str">
        <f t="shared" si="16"/>
        <v/>
      </c>
      <c r="AE144" s="137"/>
      <c r="AF144" s="154" t="str">
        <f t="shared" si="17"/>
        <v/>
      </c>
      <c r="AG144" s="137"/>
      <c r="AH144" s="156" t="str">
        <f t="shared" si="18"/>
        <v/>
      </c>
      <c r="AI144" s="160" t="str">
        <f t="shared" si="19"/>
        <v/>
      </c>
      <c r="AJ144" s="161" t="str">
        <f>IFERROR(IF(AND(AD143="Probabilidad",AD144="Probabilidad"),(AJ143-(+AJ143*AI144)),IF(AND(AD143="Impacto",AD144="Probabilidad"),(AJ142-(+AJ142*AI144)),IF(AD144="Impacto",AJ143,""))),"")</f>
        <v/>
      </c>
      <c r="AK144" s="161" t="str">
        <f>IFERROR(IF(AND(AD143="Impacto",AD144="Impacto"),(AK143-(+AK143*AI144)),IF(AND(AD143="Probabilidad",AD144="Impacto"),(AK142-(+AK142*AI144)),IF(AD144="Probabilidad",AK143,""))),"")</f>
        <v/>
      </c>
      <c r="AL144" s="138"/>
      <c r="AM144" s="138"/>
      <c r="AN144" s="138"/>
      <c r="AO144" s="559"/>
      <c r="AP144" s="559"/>
      <c r="AQ144" s="520"/>
      <c r="AR144" s="559"/>
      <c r="AS144" s="559"/>
      <c r="AT144" s="520"/>
      <c r="AU144" s="520"/>
      <c r="AV144" s="520"/>
      <c r="AW144" s="523"/>
      <c r="AX144" s="514"/>
      <c r="AY144" s="514"/>
      <c r="AZ144" s="514"/>
      <c r="BA144" s="514"/>
      <c r="BB144" s="526"/>
      <c r="BC144" s="514"/>
      <c r="BD144" s="514"/>
      <c r="BE144" s="517"/>
      <c r="BF144" s="517"/>
      <c r="BG144" s="517"/>
      <c r="BH144" s="517"/>
      <c r="BI144" s="517"/>
      <c r="BJ144" s="514"/>
      <c r="BK144" s="514"/>
      <c r="BL144" s="511"/>
    </row>
    <row r="145" spans="1:64" hidden="1">
      <c r="A145" s="633"/>
      <c r="B145" s="633"/>
      <c r="C145" s="633"/>
      <c r="D145" s="538"/>
      <c r="E145" s="541"/>
      <c r="F145" s="544"/>
      <c r="G145" s="514"/>
      <c r="H145" s="523"/>
      <c r="I145" s="547"/>
      <c r="J145" s="550"/>
      <c r="K145" s="553"/>
      <c r="L145" s="514"/>
      <c r="M145" s="514"/>
      <c r="N145" s="529"/>
      <c r="O145" s="532"/>
      <c r="P145" s="523"/>
      <c r="Q145" s="535"/>
      <c r="R145" s="523"/>
      <c r="S145" s="535"/>
      <c r="T145" s="523"/>
      <c r="U145" s="535"/>
      <c r="V145" s="556"/>
      <c r="W145" s="535"/>
      <c r="X145" s="535"/>
      <c r="Y145" s="520"/>
      <c r="Z145" s="335">
        <v>5</v>
      </c>
      <c r="AA145" s="136"/>
      <c r="AB145" s="137"/>
      <c r="AC145" s="136"/>
      <c r="AD145" s="149" t="str">
        <f t="shared" si="16"/>
        <v/>
      </c>
      <c r="AE145" s="137"/>
      <c r="AF145" s="154" t="str">
        <f t="shared" si="17"/>
        <v/>
      </c>
      <c r="AG145" s="137"/>
      <c r="AH145" s="156" t="str">
        <f t="shared" si="18"/>
        <v/>
      </c>
      <c r="AI145" s="160" t="str">
        <f t="shared" si="19"/>
        <v/>
      </c>
      <c r="AJ145" s="161" t="str">
        <f>IFERROR(IF(AND(AD144="Probabilidad",AD145="Probabilidad"),(AJ144-(+AJ144*AI145)),IF(AND(AD144="Impacto",AD145="Probabilidad"),(AJ143-(+AJ143*AI145)),IF(AD145="Impacto",AJ144,""))),"")</f>
        <v/>
      </c>
      <c r="AK145" s="161" t="str">
        <f>IFERROR(IF(AND(AD144="Impacto",AD145="Impacto"),(AK144-(+AK144*AI145)),IF(AND(AD144="Probabilidad",AD145="Impacto"),(AK143-(+AK143*AI145)),IF(AD145="Probabilidad",AK144,""))),"")</f>
        <v/>
      </c>
      <c r="AL145" s="138"/>
      <c r="AM145" s="138"/>
      <c r="AN145" s="138"/>
      <c r="AO145" s="559"/>
      <c r="AP145" s="559"/>
      <c r="AQ145" s="520"/>
      <c r="AR145" s="559"/>
      <c r="AS145" s="559"/>
      <c r="AT145" s="520"/>
      <c r="AU145" s="520"/>
      <c r="AV145" s="520"/>
      <c r="AW145" s="523"/>
      <c r="AX145" s="514"/>
      <c r="AY145" s="514"/>
      <c r="AZ145" s="514"/>
      <c r="BA145" s="514"/>
      <c r="BB145" s="526"/>
      <c r="BC145" s="514"/>
      <c r="BD145" s="514"/>
      <c r="BE145" s="517"/>
      <c r="BF145" s="517"/>
      <c r="BG145" s="517"/>
      <c r="BH145" s="517"/>
      <c r="BI145" s="517"/>
      <c r="BJ145" s="514"/>
      <c r="BK145" s="514"/>
      <c r="BL145" s="511"/>
    </row>
    <row r="146" spans="1:64" ht="15.75" hidden="1" thickBot="1">
      <c r="A146" s="633"/>
      <c r="B146" s="633"/>
      <c r="C146" s="633"/>
      <c r="D146" s="539"/>
      <c r="E146" s="542"/>
      <c r="F146" s="545"/>
      <c r="G146" s="515"/>
      <c r="H146" s="524"/>
      <c r="I146" s="548"/>
      <c r="J146" s="551"/>
      <c r="K146" s="554"/>
      <c r="L146" s="515"/>
      <c r="M146" s="515"/>
      <c r="N146" s="530"/>
      <c r="O146" s="533"/>
      <c r="P146" s="524"/>
      <c r="Q146" s="536"/>
      <c r="R146" s="524"/>
      <c r="S146" s="536"/>
      <c r="T146" s="524"/>
      <c r="U146" s="536"/>
      <c r="V146" s="557"/>
      <c r="W146" s="536"/>
      <c r="X146" s="536"/>
      <c r="Y146" s="521"/>
      <c r="Z146" s="336">
        <v>6</v>
      </c>
      <c r="AA146" s="139"/>
      <c r="AB146" s="141"/>
      <c r="AC146" s="139"/>
      <c r="AD146" s="151" t="str">
        <f t="shared" si="16"/>
        <v/>
      </c>
      <c r="AE146" s="141"/>
      <c r="AF146" s="155" t="str">
        <f t="shared" si="17"/>
        <v/>
      </c>
      <c r="AG146" s="141"/>
      <c r="AH146" s="157" t="str">
        <f t="shared" si="18"/>
        <v/>
      </c>
      <c r="AI146" s="162" t="str">
        <f t="shared" si="19"/>
        <v/>
      </c>
      <c r="AJ146" s="163" t="str">
        <f>IFERROR(IF(AND(AD145="Probabilidad",AD146="Probabilidad"),(AJ145-(+AJ145*AI146)),IF(AND(AD145="Impacto",AD146="Probabilidad"),(AJ144-(+AJ144*AI146)),IF(AD146="Impacto",AJ145,""))),"")</f>
        <v/>
      </c>
      <c r="AK146" s="163" t="str">
        <f>IFERROR(IF(AND(AD145="Impacto",AD146="Impacto"),(AK145-(+AK145*AI146)),IF(AND(AD145="Probabilidad",AD146="Impacto"),(AK144-(+AK144*AI146)),IF(AD146="Probabilidad",AK145,""))),"")</f>
        <v/>
      </c>
      <c r="AL146" s="142"/>
      <c r="AM146" s="142"/>
      <c r="AN146" s="142"/>
      <c r="AO146" s="560"/>
      <c r="AP146" s="560"/>
      <c r="AQ146" s="521"/>
      <c r="AR146" s="560"/>
      <c r="AS146" s="560"/>
      <c r="AT146" s="521"/>
      <c r="AU146" s="521"/>
      <c r="AV146" s="521"/>
      <c r="AW146" s="524"/>
      <c r="AX146" s="515"/>
      <c r="AY146" s="515"/>
      <c r="AZ146" s="515"/>
      <c r="BA146" s="515"/>
      <c r="BB146" s="527"/>
      <c r="BC146" s="515"/>
      <c r="BD146" s="515"/>
      <c r="BE146" s="518"/>
      <c r="BF146" s="518"/>
      <c r="BG146" s="518"/>
      <c r="BH146" s="518"/>
      <c r="BI146" s="518"/>
      <c r="BJ146" s="515"/>
      <c r="BK146" s="515"/>
      <c r="BL146" s="512"/>
    </row>
    <row r="147" spans="1:64" hidden="1">
      <c r="A147" s="633"/>
      <c r="B147" s="633"/>
      <c r="C147" s="633"/>
      <c r="D147" s="537"/>
      <c r="E147" s="540"/>
      <c r="F147" s="543"/>
      <c r="G147" s="513"/>
      <c r="H147" s="522"/>
      <c r="I147" s="546" t="str">
        <f>IF(D147="","",IF(D147="RG",'Identificación RG'!B412,IF(H147="","",(CONCATENATE(H147," ",$K$2," ",G147," ",$K$3," ",M147," ",$K$4," ",L147)))))</f>
        <v/>
      </c>
      <c r="J147" s="549"/>
      <c r="K147" s="552" t="str">
        <f>CONCATENATE(" *",'Identificación RG'!C407," *",'Identificación RG'!E407," *",'Identificación RG'!G407)</f>
        <v xml:space="preserve"> * * *</v>
      </c>
      <c r="L147" s="513"/>
      <c r="M147" s="513"/>
      <c r="N147" s="528"/>
      <c r="O147" s="531"/>
      <c r="P147" s="522"/>
      <c r="Q147" s="534" t="str">
        <f>IF(P147="Muy Alta",100%,IF(P147="Alta",80%,IF(P147="Media",60%,IF(P147="Baja",40%,IF(P147="Muy Baja",20%,"")))))</f>
        <v/>
      </c>
      <c r="R147" s="522"/>
      <c r="S147" s="534" t="str">
        <f>IF(R147="Catastrófico",100%,IF(R147="Mayor",80%,IF(R147="Moderado",60%,IF(R147="Menor",40%,IF(R147="Leve",20%,"")))))</f>
        <v/>
      </c>
      <c r="T147" s="522"/>
      <c r="U147" s="534" t="str">
        <f>IF(T147="Catastrófico",100%,IF(T147="Mayor",80%,IF(T147="Moderado",60%,IF(T147="Menor",40%,IF(T147="Leve",20%,"")))))</f>
        <v/>
      </c>
      <c r="V147" s="555" t="str">
        <f>IF(W147=100%,"Catastrófico",IF(W147=80%,"Mayor",IF(W147=60%,"Moderado",IF(W147=40%,"Menor",IF(W147=20%,"Leve","")))))</f>
        <v/>
      </c>
      <c r="W147" s="534" t="str">
        <f>IF(AND(S147="",U147=""),"",MAX(S147,U147))</f>
        <v/>
      </c>
      <c r="X147" s="534" t="str">
        <f>CONCATENATE(P147,V147)</f>
        <v/>
      </c>
      <c r="Y147" s="519" t="str">
        <f>IF(X147="Muy AltaLeve","Alto",IF(X147="Muy AltaMenor","Alto",IF(X147="Muy AltaModerado","Alto",IF(X147="Muy AltaMayor","Alto",IF(X147="Muy AltaCatastrófico","Extremo",IF(X147="AltaLeve","Moderado",IF(X147="AltaMenor","Moderado",IF(X147="AltaModerado","Alto",IF(X147="AltaMayor","Alto",IF(X147="AltaCatastrófico","Extremo",IF(X147="MediaLeve","Moderado",IF(X147="MediaMenor","Moderado",IF(X147="MediaModerado","Moderado",IF(X147="MediaMayor","Alto",IF(X147="MediaCatastrófico","Extremo",IF(X147="BajaLeve","Bajo",IF(X147="BajaMenor","Moderado",IF(X147="BajaModerado","Moderado",IF(X147="BajaMayor","Alto",IF(X147="BajaCatastrófico","Extremo",IF(X147="Muy BajaLeve","Bajo",IF(X147="Muy BajaMenor","Bajo",IF(X147="Muy BajaModerado","Moderado",IF(X147="Muy BajaMayor","Alto",IF(X147="Muy BajaCatastrófico","Extremo","")))))))))))))))))))))))))</f>
        <v/>
      </c>
      <c r="Z147" s="334">
        <v>1</v>
      </c>
      <c r="AA147" s="131"/>
      <c r="AB147" s="132"/>
      <c r="AC147" s="131"/>
      <c r="AD147" s="148" t="str">
        <f t="shared" si="16"/>
        <v/>
      </c>
      <c r="AE147" s="132"/>
      <c r="AF147" s="153" t="str">
        <f t="shared" si="17"/>
        <v/>
      </c>
      <c r="AG147" s="132"/>
      <c r="AH147" s="153" t="str">
        <f t="shared" si="18"/>
        <v/>
      </c>
      <c r="AI147" s="158" t="str">
        <f t="shared" si="19"/>
        <v/>
      </c>
      <c r="AJ147" s="159" t="str">
        <f>IFERROR(IF(AD147="Probabilidad",(Q147-(+Q147*AI147)),IF(AD147="Impacto",Q147,"")),"")</f>
        <v/>
      </c>
      <c r="AK147" s="159" t="str">
        <f>IFERROR(IF(AD147="Impacto",(W147-(+W147*AI147)),IF(AD147="Probabilidad",W147,"")),"")</f>
        <v/>
      </c>
      <c r="AL147" s="133"/>
      <c r="AM147" s="133"/>
      <c r="AN147" s="133"/>
      <c r="AO147" s="558" t="str">
        <f>Q147</f>
        <v/>
      </c>
      <c r="AP147" s="558" t="str">
        <f>IF(AJ147="","",MIN(AJ147:AJ152))</f>
        <v/>
      </c>
      <c r="AQ147" s="519" t="str">
        <f>IFERROR(IF(AP147="","",IF(AP147&lt;=0.2,"Muy Baja",IF(AP147&lt;=0.4,"Baja",IF(AP147&lt;=0.6,"Media",IF(AP147&lt;=0.8,"Alta","Muy Alta"))))),"")</f>
        <v/>
      </c>
      <c r="AR147" s="558" t="str">
        <f>W147</f>
        <v/>
      </c>
      <c r="AS147" s="558" t="str">
        <f>IF(AK147="","",MIN(AK147:AK152))</f>
        <v/>
      </c>
      <c r="AT147" s="519" t="str">
        <f>IFERROR(IF(AS147="","",IF(AS147&lt;=0.2,"Leve",IF(AS147&lt;=0.4,"Menor",IF(AS147&lt;=0.6,"Moderado",IF(AS147&lt;=0.8,"Mayor","Catastrófico"))))),"")</f>
        <v/>
      </c>
      <c r="AU147" s="519" t="str">
        <f>Y147</f>
        <v/>
      </c>
      <c r="AV147" s="519" t="str">
        <f>IFERROR(IF(OR(AND(AQ147="Muy Baja",AT147="Leve"),AND(AQ147="Muy Baja",AT147="Menor"),AND(AQ147="Baja",AT147="Leve")),"Bajo",IF(OR(AND(AQ147="Muy baja",AT147="Moderado"),AND(AQ147="Baja",AT147="Menor"),AND(AQ147="Baja",AT147="Moderado"),AND(AQ147="Media",AT147="Leve"),AND(AQ147="Media",AT147="Menor"),AND(AQ147="Media",AT147="Moderado"),AND(AQ147="Alta",AT147="Leve"),AND(AQ147="Alta",AT147="Menor")),"Moderado",IF(OR(AND(AQ147="Muy Baja",AT147="Mayor"),AND(AQ147="Baja",AT147="Mayor"),AND(AQ147="Media",AT147="Mayor"),AND(AQ147="Alta",AT147="Moderado"),AND(AQ147="Alta",AT147="Mayor"),AND(AQ147="Muy Alta",AT147="Leve"),AND(AQ147="Muy Alta",AT147="Menor"),AND(AQ147="Muy Alta",AT147="Moderado"),AND(AQ147="Muy Alta",AT147="Mayor")),"Alto",IF(OR(AND(AQ147="Muy Baja",AT147="Catastrófico"),AND(AQ147="Baja",AT147="Catastrófico"),AND(AQ147="Media",AT147="Catastrófico"),AND(AQ147="Alta",AT147="Catastrófico"),AND(AQ147="Muy Alta",AT147="Catastrófico")),"Extremo","")))),"")</f>
        <v/>
      </c>
      <c r="AW147" s="522"/>
      <c r="AX147" s="513"/>
      <c r="AY147" s="513"/>
      <c r="AZ147" s="513"/>
      <c r="BA147" s="513"/>
      <c r="BB147" s="525"/>
      <c r="BC147" s="513"/>
      <c r="BD147" s="513"/>
      <c r="BE147" s="516"/>
      <c r="BF147" s="516"/>
      <c r="BG147" s="516"/>
      <c r="BH147" s="516"/>
      <c r="BI147" s="516"/>
      <c r="BJ147" s="513"/>
      <c r="BK147" s="513"/>
      <c r="BL147" s="510"/>
    </row>
    <row r="148" spans="1:64" hidden="1">
      <c r="A148" s="633"/>
      <c r="B148" s="633"/>
      <c r="C148" s="633"/>
      <c r="D148" s="538"/>
      <c r="E148" s="541"/>
      <c r="F148" s="544"/>
      <c r="G148" s="514"/>
      <c r="H148" s="523"/>
      <c r="I148" s="547"/>
      <c r="J148" s="550"/>
      <c r="K148" s="553"/>
      <c r="L148" s="514"/>
      <c r="M148" s="514"/>
      <c r="N148" s="529"/>
      <c r="O148" s="532"/>
      <c r="P148" s="523"/>
      <c r="Q148" s="535"/>
      <c r="R148" s="523"/>
      <c r="S148" s="535"/>
      <c r="T148" s="523"/>
      <c r="U148" s="535"/>
      <c r="V148" s="556"/>
      <c r="W148" s="535"/>
      <c r="X148" s="535"/>
      <c r="Y148" s="520"/>
      <c r="Z148" s="335">
        <v>2</v>
      </c>
      <c r="AA148" s="136"/>
      <c r="AB148" s="137"/>
      <c r="AC148" s="136"/>
      <c r="AD148" s="149" t="str">
        <f t="shared" si="16"/>
        <v/>
      </c>
      <c r="AE148" s="137"/>
      <c r="AF148" s="154" t="str">
        <f t="shared" si="17"/>
        <v/>
      </c>
      <c r="AG148" s="137"/>
      <c r="AH148" s="156" t="str">
        <f t="shared" si="18"/>
        <v/>
      </c>
      <c r="AI148" s="160" t="str">
        <f t="shared" si="19"/>
        <v/>
      </c>
      <c r="AJ148" s="161" t="str">
        <f>IFERROR(IF(AND(AD147="Probabilidad",AD148="Probabilidad"),(AJ147-(+AJ147*AI148)),IF(AD148="Probabilidad",(Q147-(+Q147*AI148)),IF(AD148="Impacto",AJ147,""))),"")</f>
        <v/>
      </c>
      <c r="AK148" s="161" t="str">
        <f>IFERROR(IF(AND(AD147="Impacto",AD148="Impacto"),(AK147-(+AK147*AI148)),IF(AD148="Impacto",(W147-(W147*AI148)),IF(AD148="Probabilidad",AK147,""))),"")</f>
        <v/>
      </c>
      <c r="AL148" s="138"/>
      <c r="AM148" s="138"/>
      <c r="AN148" s="138"/>
      <c r="AO148" s="559"/>
      <c r="AP148" s="559"/>
      <c r="AQ148" s="520"/>
      <c r="AR148" s="559"/>
      <c r="AS148" s="559"/>
      <c r="AT148" s="520"/>
      <c r="AU148" s="520"/>
      <c r="AV148" s="520"/>
      <c r="AW148" s="523"/>
      <c r="AX148" s="514"/>
      <c r="AY148" s="514"/>
      <c r="AZ148" s="514"/>
      <c r="BA148" s="514"/>
      <c r="BB148" s="526"/>
      <c r="BC148" s="514"/>
      <c r="BD148" s="514"/>
      <c r="BE148" s="517"/>
      <c r="BF148" s="517"/>
      <c r="BG148" s="517"/>
      <c r="BH148" s="517"/>
      <c r="BI148" s="517"/>
      <c r="BJ148" s="514"/>
      <c r="BK148" s="514"/>
      <c r="BL148" s="511"/>
    </row>
    <row r="149" spans="1:64" hidden="1">
      <c r="A149" s="633"/>
      <c r="B149" s="633"/>
      <c r="C149" s="633"/>
      <c r="D149" s="538"/>
      <c r="E149" s="541"/>
      <c r="F149" s="544"/>
      <c r="G149" s="514"/>
      <c r="H149" s="523"/>
      <c r="I149" s="547"/>
      <c r="J149" s="550"/>
      <c r="K149" s="553"/>
      <c r="L149" s="514"/>
      <c r="M149" s="514"/>
      <c r="N149" s="529"/>
      <c r="O149" s="532"/>
      <c r="P149" s="523"/>
      <c r="Q149" s="535"/>
      <c r="R149" s="523"/>
      <c r="S149" s="535"/>
      <c r="T149" s="523"/>
      <c r="U149" s="535"/>
      <c r="V149" s="556"/>
      <c r="W149" s="535"/>
      <c r="X149" s="535"/>
      <c r="Y149" s="520"/>
      <c r="Z149" s="335">
        <v>3</v>
      </c>
      <c r="AA149" s="136"/>
      <c r="AB149" s="137"/>
      <c r="AC149" s="136"/>
      <c r="AD149" s="149" t="str">
        <f t="shared" si="16"/>
        <v/>
      </c>
      <c r="AE149" s="137"/>
      <c r="AF149" s="154" t="str">
        <f t="shared" si="17"/>
        <v/>
      </c>
      <c r="AG149" s="137"/>
      <c r="AH149" s="156" t="str">
        <f t="shared" si="18"/>
        <v/>
      </c>
      <c r="AI149" s="160" t="str">
        <f t="shared" si="19"/>
        <v/>
      </c>
      <c r="AJ149" s="161" t="str">
        <f>IFERROR(IF(AND(AD148="Probabilidad",AD149="Probabilidad"),(AJ148-(+AJ148*AI149)),IF(AND(AD148="Impacto",AD149="Probabilidad"),(AJ147-(+AJ147*AI149)),IF(AD149="Impacto",AJ148,""))),"")</f>
        <v/>
      </c>
      <c r="AK149" s="161" t="str">
        <f>IFERROR(IF(AND(AD148="Impacto",AD149="Impacto"),(AK148-(+AK148*AI149)),IF(AND(AD148="Probabilidad",AD149="Impacto"),(AK147-(+AK147*AI149)),IF(AD149="Probabilidad",AK148,""))),"")</f>
        <v/>
      </c>
      <c r="AL149" s="138"/>
      <c r="AM149" s="138"/>
      <c r="AN149" s="138"/>
      <c r="AO149" s="559"/>
      <c r="AP149" s="559"/>
      <c r="AQ149" s="520"/>
      <c r="AR149" s="559"/>
      <c r="AS149" s="559"/>
      <c r="AT149" s="520"/>
      <c r="AU149" s="520"/>
      <c r="AV149" s="520"/>
      <c r="AW149" s="523"/>
      <c r="AX149" s="514"/>
      <c r="AY149" s="514"/>
      <c r="AZ149" s="514"/>
      <c r="BA149" s="514"/>
      <c r="BB149" s="526"/>
      <c r="BC149" s="514"/>
      <c r="BD149" s="514"/>
      <c r="BE149" s="517"/>
      <c r="BF149" s="517"/>
      <c r="BG149" s="517"/>
      <c r="BH149" s="517"/>
      <c r="BI149" s="517"/>
      <c r="BJ149" s="514"/>
      <c r="BK149" s="514"/>
      <c r="BL149" s="511"/>
    </row>
    <row r="150" spans="1:64" hidden="1">
      <c r="A150" s="633"/>
      <c r="B150" s="633"/>
      <c r="C150" s="633"/>
      <c r="D150" s="538"/>
      <c r="E150" s="541"/>
      <c r="F150" s="544"/>
      <c r="G150" s="514"/>
      <c r="H150" s="523"/>
      <c r="I150" s="547"/>
      <c r="J150" s="550"/>
      <c r="K150" s="553"/>
      <c r="L150" s="514"/>
      <c r="M150" s="514"/>
      <c r="N150" s="529"/>
      <c r="O150" s="532"/>
      <c r="P150" s="523"/>
      <c r="Q150" s="535"/>
      <c r="R150" s="523"/>
      <c r="S150" s="535"/>
      <c r="T150" s="523"/>
      <c r="U150" s="535"/>
      <c r="V150" s="556"/>
      <c r="W150" s="535"/>
      <c r="X150" s="535"/>
      <c r="Y150" s="520"/>
      <c r="Z150" s="335">
        <v>4</v>
      </c>
      <c r="AA150" s="136"/>
      <c r="AB150" s="137"/>
      <c r="AC150" s="136"/>
      <c r="AD150" s="149" t="str">
        <f t="shared" si="16"/>
        <v/>
      </c>
      <c r="AE150" s="137"/>
      <c r="AF150" s="154" t="str">
        <f t="shared" si="17"/>
        <v/>
      </c>
      <c r="AG150" s="137"/>
      <c r="AH150" s="156" t="str">
        <f t="shared" si="18"/>
        <v/>
      </c>
      <c r="AI150" s="160" t="str">
        <f t="shared" si="19"/>
        <v/>
      </c>
      <c r="AJ150" s="161" t="str">
        <f>IFERROR(IF(AND(AD149="Probabilidad",AD150="Probabilidad"),(AJ149-(+AJ149*AI150)),IF(AND(AD149="Impacto",AD150="Probabilidad"),(AJ148-(+AJ148*AI150)),IF(AD150="Impacto",AJ149,""))),"")</f>
        <v/>
      </c>
      <c r="AK150" s="161" t="str">
        <f>IFERROR(IF(AND(AD149="Impacto",AD150="Impacto"),(AK149-(+AK149*AI150)),IF(AND(AD149="Probabilidad",AD150="Impacto"),(AK148-(+AK148*AI150)),IF(AD150="Probabilidad",AK149,""))),"")</f>
        <v/>
      </c>
      <c r="AL150" s="138"/>
      <c r="AM150" s="138"/>
      <c r="AN150" s="138"/>
      <c r="AO150" s="559"/>
      <c r="AP150" s="559"/>
      <c r="AQ150" s="520"/>
      <c r="AR150" s="559"/>
      <c r="AS150" s="559"/>
      <c r="AT150" s="520"/>
      <c r="AU150" s="520"/>
      <c r="AV150" s="520"/>
      <c r="AW150" s="523"/>
      <c r="AX150" s="514"/>
      <c r="AY150" s="514"/>
      <c r="AZ150" s="514"/>
      <c r="BA150" s="514"/>
      <c r="BB150" s="526"/>
      <c r="BC150" s="514"/>
      <c r="BD150" s="514"/>
      <c r="BE150" s="517"/>
      <c r="BF150" s="517"/>
      <c r="BG150" s="517"/>
      <c r="BH150" s="517"/>
      <c r="BI150" s="517"/>
      <c r="BJ150" s="514"/>
      <c r="BK150" s="514"/>
      <c r="BL150" s="511"/>
    </row>
    <row r="151" spans="1:64" hidden="1">
      <c r="A151" s="633"/>
      <c r="B151" s="633"/>
      <c r="C151" s="633"/>
      <c r="D151" s="538"/>
      <c r="E151" s="541"/>
      <c r="F151" s="544"/>
      <c r="G151" s="514"/>
      <c r="H151" s="523"/>
      <c r="I151" s="547"/>
      <c r="J151" s="550"/>
      <c r="K151" s="553"/>
      <c r="L151" s="514"/>
      <c r="M151" s="514"/>
      <c r="N151" s="529"/>
      <c r="O151" s="532"/>
      <c r="P151" s="523"/>
      <c r="Q151" s="535"/>
      <c r="R151" s="523"/>
      <c r="S151" s="535"/>
      <c r="T151" s="523"/>
      <c r="U151" s="535"/>
      <c r="V151" s="556"/>
      <c r="W151" s="535"/>
      <c r="X151" s="535"/>
      <c r="Y151" s="520"/>
      <c r="Z151" s="335">
        <v>5</v>
      </c>
      <c r="AA151" s="136"/>
      <c r="AB151" s="137"/>
      <c r="AC151" s="136"/>
      <c r="AD151" s="149" t="str">
        <f t="shared" si="16"/>
        <v/>
      </c>
      <c r="AE151" s="137"/>
      <c r="AF151" s="154" t="str">
        <f t="shared" si="17"/>
        <v/>
      </c>
      <c r="AG151" s="137"/>
      <c r="AH151" s="156" t="str">
        <f t="shared" si="18"/>
        <v/>
      </c>
      <c r="AI151" s="160" t="str">
        <f t="shared" si="19"/>
        <v/>
      </c>
      <c r="AJ151" s="161" t="str">
        <f>IFERROR(IF(AND(AD150="Probabilidad",AD151="Probabilidad"),(AJ150-(+AJ150*AI151)),IF(AND(AD150="Impacto",AD151="Probabilidad"),(AJ149-(+AJ149*AI151)),IF(AD151="Impacto",AJ150,""))),"")</f>
        <v/>
      </c>
      <c r="AK151" s="161" t="str">
        <f>IFERROR(IF(AND(AD150="Impacto",AD151="Impacto"),(AK150-(+AK150*AI151)),IF(AND(AD150="Probabilidad",AD151="Impacto"),(AK149-(+AK149*AI151)),IF(AD151="Probabilidad",AK150,""))),"")</f>
        <v/>
      </c>
      <c r="AL151" s="138"/>
      <c r="AM151" s="138"/>
      <c r="AN151" s="138"/>
      <c r="AO151" s="559"/>
      <c r="AP151" s="559"/>
      <c r="AQ151" s="520"/>
      <c r="AR151" s="559"/>
      <c r="AS151" s="559"/>
      <c r="AT151" s="520"/>
      <c r="AU151" s="520"/>
      <c r="AV151" s="520"/>
      <c r="AW151" s="523"/>
      <c r="AX151" s="514"/>
      <c r="AY151" s="514"/>
      <c r="AZ151" s="514"/>
      <c r="BA151" s="514"/>
      <c r="BB151" s="526"/>
      <c r="BC151" s="514"/>
      <c r="BD151" s="514"/>
      <c r="BE151" s="517"/>
      <c r="BF151" s="517"/>
      <c r="BG151" s="517"/>
      <c r="BH151" s="517"/>
      <c r="BI151" s="517"/>
      <c r="BJ151" s="514"/>
      <c r="BK151" s="514"/>
      <c r="BL151" s="511"/>
    </row>
    <row r="152" spans="1:64" ht="15.75" hidden="1" thickBot="1">
      <c r="A152" s="633"/>
      <c r="B152" s="633"/>
      <c r="C152" s="633"/>
      <c r="D152" s="539"/>
      <c r="E152" s="542"/>
      <c r="F152" s="545"/>
      <c r="G152" s="515"/>
      <c r="H152" s="524"/>
      <c r="I152" s="548"/>
      <c r="J152" s="551"/>
      <c r="K152" s="554"/>
      <c r="L152" s="515"/>
      <c r="M152" s="515"/>
      <c r="N152" s="530"/>
      <c r="O152" s="533"/>
      <c r="P152" s="524"/>
      <c r="Q152" s="536"/>
      <c r="R152" s="524"/>
      <c r="S152" s="536"/>
      <c r="T152" s="524"/>
      <c r="U152" s="536"/>
      <c r="V152" s="557"/>
      <c r="W152" s="536"/>
      <c r="X152" s="536"/>
      <c r="Y152" s="521"/>
      <c r="Z152" s="336">
        <v>6</v>
      </c>
      <c r="AA152" s="139"/>
      <c r="AB152" s="141"/>
      <c r="AC152" s="139"/>
      <c r="AD152" s="151" t="str">
        <f t="shared" si="16"/>
        <v/>
      </c>
      <c r="AE152" s="141"/>
      <c r="AF152" s="155" t="str">
        <f t="shared" si="17"/>
        <v/>
      </c>
      <c r="AG152" s="141"/>
      <c r="AH152" s="157" t="str">
        <f t="shared" si="18"/>
        <v/>
      </c>
      <c r="AI152" s="162" t="str">
        <f t="shared" si="19"/>
        <v/>
      </c>
      <c r="AJ152" s="163" t="str">
        <f>IFERROR(IF(AND(AD151="Probabilidad",AD152="Probabilidad"),(AJ151-(+AJ151*AI152)),IF(AND(AD151="Impacto",AD152="Probabilidad"),(AJ150-(+AJ150*AI152)),IF(AD152="Impacto",AJ151,""))),"")</f>
        <v/>
      </c>
      <c r="AK152" s="163" t="str">
        <f>IFERROR(IF(AND(AD151="Impacto",AD152="Impacto"),(AK151-(+AK151*AI152)),IF(AND(AD151="Probabilidad",AD152="Impacto"),(AK150-(+AK150*AI152)),IF(AD152="Probabilidad",AK151,""))),"")</f>
        <v/>
      </c>
      <c r="AL152" s="142"/>
      <c r="AM152" s="142"/>
      <c r="AN152" s="142"/>
      <c r="AO152" s="560"/>
      <c r="AP152" s="560"/>
      <c r="AQ152" s="521"/>
      <c r="AR152" s="560"/>
      <c r="AS152" s="560"/>
      <c r="AT152" s="521"/>
      <c r="AU152" s="521"/>
      <c r="AV152" s="521"/>
      <c r="AW152" s="524"/>
      <c r="AX152" s="515"/>
      <c r="AY152" s="515"/>
      <c r="AZ152" s="515"/>
      <c r="BA152" s="515"/>
      <c r="BB152" s="527"/>
      <c r="BC152" s="515"/>
      <c r="BD152" s="515"/>
      <c r="BE152" s="518"/>
      <c r="BF152" s="518"/>
      <c r="BG152" s="518"/>
      <c r="BH152" s="518"/>
      <c r="BI152" s="518"/>
      <c r="BJ152" s="515"/>
      <c r="BK152" s="515"/>
      <c r="BL152" s="512"/>
    </row>
    <row r="153" spans="1:64" hidden="1">
      <c r="A153" s="633"/>
      <c r="B153" s="633"/>
      <c r="C153" s="633"/>
      <c r="D153" s="537"/>
      <c r="E153" s="540"/>
      <c r="F153" s="543"/>
      <c r="G153" s="513"/>
      <c r="H153" s="522"/>
      <c r="I153" s="546" t="str">
        <f>IF(D153="","",IF(D153="RG",'Identificación RG'!B429,IF(H153="","",(CONCATENATE(H153," ",$K$2," ",G153," ",$K$3," ",M153," ",$K$4," ",L153)))))</f>
        <v/>
      </c>
      <c r="J153" s="549"/>
      <c r="K153" s="552" t="str">
        <f>CONCATENATE(" *",'Identificación RG'!C424," *",'Identificación RG'!E424," *",'Identificación RG'!G424)</f>
        <v xml:space="preserve"> * * *</v>
      </c>
      <c r="L153" s="513"/>
      <c r="M153" s="513"/>
      <c r="N153" s="528"/>
      <c r="O153" s="531"/>
      <c r="P153" s="522"/>
      <c r="Q153" s="534" t="str">
        <f>IF(P153="Muy Alta",100%,IF(P153="Alta",80%,IF(P153="Media",60%,IF(P153="Baja",40%,IF(P153="Muy Baja",20%,"")))))</f>
        <v/>
      </c>
      <c r="R153" s="522"/>
      <c r="S153" s="534" t="str">
        <f>IF(R153="Catastrófico",100%,IF(R153="Mayor",80%,IF(R153="Moderado",60%,IF(R153="Menor",40%,IF(R153="Leve",20%,"")))))</f>
        <v/>
      </c>
      <c r="T153" s="522"/>
      <c r="U153" s="534" t="str">
        <f>IF(T153="Catastrófico",100%,IF(T153="Mayor",80%,IF(T153="Moderado",60%,IF(T153="Menor",40%,IF(T153="Leve",20%,"")))))</f>
        <v/>
      </c>
      <c r="V153" s="555" t="str">
        <f>IF(W153=100%,"Catastrófico",IF(W153=80%,"Mayor",IF(W153=60%,"Moderado",IF(W153=40%,"Menor",IF(W153=20%,"Leve","")))))</f>
        <v/>
      </c>
      <c r="W153" s="534" t="str">
        <f>IF(AND(S153="",U153=""),"",MAX(S153,U153))</f>
        <v/>
      </c>
      <c r="X153" s="534" t="str">
        <f>CONCATENATE(P153,V153)</f>
        <v/>
      </c>
      <c r="Y153" s="519" t="str">
        <f>IF(X153="Muy AltaLeve","Alto",IF(X153="Muy AltaMenor","Alto",IF(X153="Muy AltaModerado","Alto",IF(X153="Muy AltaMayor","Alto",IF(X153="Muy AltaCatastrófico","Extremo",IF(X153="AltaLeve","Moderado",IF(X153="AltaMenor","Moderado",IF(X153="AltaModerado","Alto",IF(X153="AltaMayor","Alto",IF(X153="AltaCatastrófico","Extremo",IF(X153="MediaLeve","Moderado",IF(X153="MediaMenor","Moderado",IF(X153="MediaModerado","Moderado",IF(X153="MediaMayor","Alto",IF(X153="MediaCatastrófico","Extremo",IF(X153="BajaLeve","Bajo",IF(X153="BajaMenor","Moderado",IF(X153="BajaModerado","Moderado",IF(X153="BajaMayor","Alto",IF(X153="BajaCatastrófico","Extremo",IF(X153="Muy BajaLeve","Bajo",IF(X153="Muy BajaMenor","Bajo",IF(X153="Muy BajaModerado","Moderado",IF(X153="Muy BajaMayor","Alto",IF(X153="Muy BajaCatastrófico","Extremo","")))))))))))))))))))))))))</f>
        <v/>
      </c>
      <c r="Z153" s="334">
        <v>1</v>
      </c>
      <c r="AA153" s="131"/>
      <c r="AB153" s="132"/>
      <c r="AC153" s="131"/>
      <c r="AD153" s="148" t="str">
        <f t="shared" si="16"/>
        <v/>
      </c>
      <c r="AE153" s="132"/>
      <c r="AF153" s="153" t="str">
        <f t="shared" si="17"/>
        <v/>
      </c>
      <c r="AG153" s="132"/>
      <c r="AH153" s="153" t="str">
        <f t="shared" si="18"/>
        <v/>
      </c>
      <c r="AI153" s="158" t="str">
        <f t="shared" si="19"/>
        <v/>
      </c>
      <c r="AJ153" s="159" t="str">
        <f>IFERROR(IF(AD153="Probabilidad",(Q153-(+Q153*AI153)),IF(AD153="Impacto",Q153,"")),"")</f>
        <v/>
      </c>
      <c r="AK153" s="159" t="str">
        <f>IFERROR(IF(AD153="Impacto",(W153-(+W153*AI153)),IF(AD153="Probabilidad",W153,"")),"")</f>
        <v/>
      </c>
      <c r="AL153" s="133"/>
      <c r="AM153" s="133"/>
      <c r="AN153" s="133"/>
      <c r="AO153" s="558" t="str">
        <f>Q153</f>
        <v/>
      </c>
      <c r="AP153" s="558" t="str">
        <f>IF(AJ153="","",MIN(AJ153:AJ158))</f>
        <v/>
      </c>
      <c r="AQ153" s="519" t="str">
        <f>IFERROR(IF(AP153="","",IF(AP153&lt;=0.2,"Muy Baja",IF(AP153&lt;=0.4,"Baja",IF(AP153&lt;=0.6,"Media",IF(AP153&lt;=0.8,"Alta","Muy Alta"))))),"")</f>
        <v/>
      </c>
      <c r="AR153" s="558" t="str">
        <f>W153</f>
        <v/>
      </c>
      <c r="AS153" s="558" t="str">
        <f>IF(AK153="","",MIN(AK153:AK158))</f>
        <v/>
      </c>
      <c r="AT153" s="519" t="str">
        <f>IFERROR(IF(AS153="","",IF(AS153&lt;=0.2,"Leve",IF(AS153&lt;=0.4,"Menor",IF(AS153&lt;=0.6,"Moderado",IF(AS153&lt;=0.8,"Mayor","Catastrófico"))))),"")</f>
        <v/>
      </c>
      <c r="AU153" s="519" t="str">
        <f>Y153</f>
        <v/>
      </c>
      <c r="AV153" s="519" t="str">
        <f>IFERROR(IF(OR(AND(AQ153="Muy Baja",AT153="Leve"),AND(AQ153="Muy Baja",AT153="Menor"),AND(AQ153="Baja",AT153="Leve")),"Bajo",IF(OR(AND(AQ153="Muy baja",AT153="Moderado"),AND(AQ153="Baja",AT153="Menor"),AND(AQ153="Baja",AT153="Moderado"),AND(AQ153="Media",AT153="Leve"),AND(AQ153="Media",AT153="Menor"),AND(AQ153="Media",AT153="Moderado"),AND(AQ153="Alta",AT153="Leve"),AND(AQ153="Alta",AT153="Menor")),"Moderado",IF(OR(AND(AQ153="Muy Baja",AT153="Mayor"),AND(AQ153="Baja",AT153="Mayor"),AND(AQ153="Media",AT153="Mayor"),AND(AQ153="Alta",AT153="Moderado"),AND(AQ153="Alta",AT153="Mayor"),AND(AQ153="Muy Alta",AT153="Leve"),AND(AQ153="Muy Alta",AT153="Menor"),AND(AQ153="Muy Alta",AT153="Moderado"),AND(AQ153="Muy Alta",AT153="Mayor")),"Alto",IF(OR(AND(AQ153="Muy Baja",AT153="Catastrófico"),AND(AQ153="Baja",AT153="Catastrófico"),AND(AQ153="Media",AT153="Catastrófico"),AND(AQ153="Alta",AT153="Catastrófico"),AND(AQ153="Muy Alta",AT153="Catastrófico")),"Extremo","")))),"")</f>
        <v/>
      </c>
      <c r="AW153" s="522"/>
      <c r="AX153" s="513"/>
      <c r="AY153" s="513"/>
      <c r="AZ153" s="513"/>
      <c r="BA153" s="513"/>
      <c r="BB153" s="525"/>
      <c r="BC153" s="513"/>
      <c r="BD153" s="513"/>
      <c r="BE153" s="516"/>
      <c r="BF153" s="516"/>
      <c r="BG153" s="516"/>
      <c r="BH153" s="516"/>
      <c r="BI153" s="516"/>
      <c r="BJ153" s="513"/>
      <c r="BK153" s="513"/>
      <c r="BL153" s="510"/>
    </row>
    <row r="154" spans="1:64" hidden="1">
      <c r="A154" s="633"/>
      <c r="B154" s="633"/>
      <c r="C154" s="633"/>
      <c r="D154" s="538"/>
      <c r="E154" s="541"/>
      <c r="F154" s="544"/>
      <c r="G154" s="514"/>
      <c r="H154" s="523"/>
      <c r="I154" s="547"/>
      <c r="J154" s="550"/>
      <c r="K154" s="553"/>
      <c r="L154" s="514"/>
      <c r="M154" s="514"/>
      <c r="N154" s="529"/>
      <c r="O154" s="532"/>
      <c r="P154" s="523"/>
      <c r="Q154" s="535"/>
      <c r="R154" s="523"/>
      <c r="S154" s="535"/>
      <c r="T154" s="523"/>
      <c r="U154" s="535"/>
      <c r="V154" s="556"/>
      <c r="W154" s="535"/>
      <c r="X154" s="535"/>
      <c r="Y154" s="520"/>
      <c r="Z154" s="335">
        <v>2</v>
      </c>
      <c r="AA154" s="136"/>
      <c r="AB154" s="137"/>
      <c r="AC154" s="136"/>
      <c r="AD154" s="149" t="str">
        <f t="shared" si="16"/>
        <v/>
      </c>
      <c r="AE154" s="137"/>
      <c r="AF154" s="154" t="str">
        <f t="shared" si="17"/>
        <v/>
      </c>
      <c r="AG154" s="137"/>
      <c r="AH154" s="156" t="str">
        <f t="shared" si="18"/>
        <v/>
      </c>
      <c r="AI154" s="160" t="str">
        <f t="shared" si="19"/>
        <v/>
      </c>
      <c r="AJ154" s="161" t="str">
        <f>IFERROR(IF(AND(AD153="Probabilidad",AD154="Probabilidad"),(AJ153-(+AJ153*AI154)),IF(AD154="Probabilidad",(Q153-(+Q153*AI154)),IF(AD154="Impacto",AJ153,""))),"")</f>
        <v/>
      </c>
      <c r="AK154" s="161" t="str">
        <f>IFERROR(IF(AND(AD153="Impacto",AD154="Impacto"),(AK153-(+AK153*AI154)),IF(AD154="Impacto",(W153-(W153*AI154)),IF(AD154="Probabilidad",AK153,""))),"")</f>
        <v/>
      </c>
      <c r="AL154" s="138"/>
      <c r="AM154" s="138"/>
      <c r="AN154" s="138"/>
      <c r="AO154" s="559"/>
      <c r="AP154" s="559"/>
      <c r="AQ154" s="520"/>
      <c r="AR154" s="559"/>
      <c r="AS154" s="559"/>
      <c r="AT154" s="520"/>
      <c r="AU154" s="520"/>
      <c r="AV154" s="520"/>
      <c r="AW154" s="523"/>
      <c r="AX154" s="514"/>
      <c r="AY154" s="514"/>
      <c r="AZ154" s="514"/>
      <c r="BA154" s="514"/>
      <c r="BB154" s="526"/>
      <c r="BC154" s="514"/>
      <c r="BD154" s="514"/>
      <c r="BE154" s="517"/>
      <c r="BF154" s="517"/>
      <c r="BG154" s="517"/>
      <c r="BH154" s="517"/>
      <c r="BI154" s="517"/>
      <c r="BJ154" s="514"/>
      <c r="BK154" s="514"/>
      <c r="BL154" s="511"/>
    </row>
    <row r="155" spans="1:64" hidden="1">
      <c r="A155" s="633"/>
      <c r="B155" s="633"/>
      <c r="C155" s="633"/>
      <c r="D155" s="538"/>
      <c r="E155" s="541"/>
      <c r="F155" s="544"/>
      <c r="G155" s="514"/>
      <c r="H155" s="523"/>
      <c r="I155" s="547"/>
      <c r="J155" s="550"/>
      <c r="K155" s="553"/>
      <c r="L155" s="514"/>
      <c r="M155" s="514"/>
      <c r="N155" s="529"/>
      <c r="O155" s="532"/>
      <c r="P155" s="523"/>
      <c r="Q155" s="535"/>
      <c r="R155" s="523"/>
      <c r="S155" s="535"/>
      <c r="T155" s="523"/>
      <c r="U155" s="535"/>
      <c r="V155" s="556"/>
      <c r="W155" s="535"/>
      <c r="X155" s="535"/>
      <c r="Y155" s="520"/>
      <c r="Z155" s="335">
        <v>3</v>
      </c>
      <c r="AA155" s="136"/>
      <c r="AB155" s="137"/>
      <c r="AC155" s="136"/>
      <c r="AD155" s="149" t="str">
        <f t="shared" si="16"/>
        <v/>
      </c>
      <c r="AE155" s="137"/>
      <c r="AF155" s="154" t="str">
        <f t="shared" si="17"/>
        <v/>
      </c>
      <c r="AG155" s="137"/>
      <c r="AH155" s="156" t="str">
        <f t="shared" si="18"/>
        <v/>
      </c>
      <c r="AI155" s="160" t="str">
        <f t="shared" si="19"/>
        <v/>
      </c>
      <c r="AJ155" s="161" t="str">
        <f>IFERROR(IF(AND(AD154="Probabilidad",AD155="Probabilidad"),(AJ154-(+AJ154*AI155)),IF(AND(AD154="Impacto",AD155="Probabilidad"),(AJ153-(+AJ153*AI155)),IF(AD155="Impacto",AJ154,""))),"")</f>
        <v/>
      </c>
      <c r="AK155" s="161" t="str">
        <f>IFERROR(IF(AND(AD154="Impacto",AD155="Impacto"),(AK154-(+AK154*AI155)),IF(AND(AD154="Probabilidad",AD155="Impacto"),(AK153-(+AK153*AI155)),IF(AD155="Probabilidad",AK154,""))),"")</f>
        <v/>
      </c>
      <c r="AL155" s="138"/>
      <c r="AM155" s="138"/>
      <c r="AN155" s="138"/>
      <c r="AO155" s="559"/>
      <c r="AP155" s="559"/>
      <c r="AQ155" s="520"/>
      <c r="AR155" s="559"/>
      <c r="AS155" s="559"/>
      <c r="AT155" s="520"/>
      <c r="AU155" s="520"/>
      <c r="AV155" s="520"/>
      <c r="AW155" s="523"/>
      <c r="AX155" s="514"/>
      <c r="AY155" s="514"/>
      <c r="AZ155" s="514"/>
      <c r="BA155" s="514"/>
      <c r="BB155" s="526"/>
      <c r="BC155" s="514"/>
      <c r="BD155" s="514"/>
      <c r="BE155" s="517"/>
      <c r="BF155" s="517"/>
      <c r="BG155" s="517"/>
      <c r="BH155" s="517"/>
      <c r="BI155" s="517"/>
      <c r="BJ155" s="514"/>
      <c r="BK155" s="514"/>
      <c r="BL155" s="511"/>
    </row>
    <row r="156" spans="1:64" hidden="1">
      <c r="A156" s="633"/>
      <c r="B156" s="633"/>
      <c r="C156" s="633"/>
      <c r="D156" s="538"/>
      <c r="E156" s="541"/>
      <c r="F156" s="544"/>
      <c r="G156" s="514"/>
      <c r="H156" s="523"/>
      <c r="I156" s="547"/>
      <c r="J156" s="550"/>
      <c r="K156" s="553"/>
      <c r="L156" s="514"/>
      <c r="M156" s="514"/>
      <c r="N156" s="529"/>
      <c r="O156" s="532"/>
      <c r="P156" s="523"/>
      <c r="Q156" s="535"/>
      <c r="R156" s="523"/>
      <c r="S156" s="535"/>
      <c r="T156" s="523"/>
      <c r="U156" s="535"/>
      <c r="V156" s="556"/>
      <c r="W156" s="535"/>
      <c r="X156" s="535"/>
      <c r="Y156" s="520"/>
      <c r="Z156" s="335">
        <v>4</v>
      </c>
      <c r="AA156" s="136"/>
      <c r="AB156" s="137"/>
      <c r="AC156" s="136"/>
      <c r="AD156" s="149" t="str">
        <f t="shared" si="16"/>
        <v/>
      </c>
      <c r="AE156" s="137"/>
      <c r="AF156" s="154" t="str">
        <f t="shared" si="17"/>
        <v/>
      </c>
      <c r="AG156" s="137"/>
      <c r="AH156" s="156" t="str">
        <f t="shared" si="18"/>
        <v/>
      </c>
      <c r="AI156" s="160" t="str">
        <f t="shared" si="19"/>
        <v/>
      </c>
      <c r="AJ156" s="161" t="str">
        <f>IFERROR(IF(AND(AD155="Probabilidad",AD156="Probabilidad"),(AJ155-(+AJ155*AI156)),IF(AND(AD155="Impacto",AD156="Probabilidad"),(AJ154-(+AJ154*AI156)),IF(AD156="Impacto",AJ155,""))),"")</f>
        <v/>
      </c>
      <c r="AK156" s="161" t="str">
        <f>IFERROR(IF(AND(AD155="Impacto",AD156="Impacto"),(AK155-(+AK155*AI156)),IF(AND(AD155="Probabilidad",AD156="Impacto"),(AK154-(+AK154*AI156)),IF(AD156="Probabilidad",AK155,""))),"")</f>
        <v/>
      </c>
      <c r="AL156" s="138"/>
      <c r="AM156" s="138"/>
      <c r="AN156" s="138"/>
      <c r="AO156" s="559"/>
      <c r="AP156" s="559"/>
      <c r="AQ156" s="520"/>
      <c r="AR156" s="559"/>
      <c r="AS156" s="559"/>
      <c r="AT156" s="520"/>
      <c r="AU156" s="520"/>
      <c r="AV156" s="520"/>
      <c r="AW156" s="523"/>
      <c r="AX156" s="514"/>
      <c r="AY156" s="514"/>
      <c r="AZ156" s="514"/>
      <c r="BA156" s="514"/>
      <c r="BB156" s="526"/>
      <c r="BC156" s="514"/>
      <c r="BD156" s="514"/>
      <c r="BE156" s="517"/>
      <c r="BF156" s="517"/>
      <c r="BG156" s="517"/>
      <c r="BH156" s="517"/>
      <c r="BI156" s="517"/>
      <c r="BJ156" s="514"/>
      <c r="BK156" s="514"/>
      <c r="BL156" s="511"/>
    </row>
    <row r="157" spans="1:64" hidden="1">
      <c r="A157" s="633"/>
      <c r="B157" s="633"/>
      <c r="C157" s="633"/>
      <c r="D157" s="538"/>
      <c r="E157" s="541"/>
      <c r="F157" s="544"/>
      <c r="G157" s="514"/>
      <c r="H157" s="523"/>
      <c r="I157" s="547"/>
      <c r="J157" s="550"/>
      <c r="K157" s="553"/>
      <c r="L157" s="514"/>
      <c r="M157" s="514"/>
      <c r="N157" s="529"/>
      <c r="O157" s="532"/>
      <c r="P157" s="523"/>
      <c r="Q157" s="535"/>
      <c r="R157" s="523"/>
      <c r="S157" s="535"/>
      <c r="T157" s="523"/>
      <c r="U157" s="535"/>
      <c r="V157" s="556"/>
      <c r="W157" s="535"/>
      <c r="X157" s="535"/>
      <c r="Y157" s="520"/>
      <c r="Z157" s="335">
        <v>5</v>
      </c>
      <c r="AA157" s="136"/>
      <c r="AB157" s="137"/>
      <c r="AC157" s="136"/>
      <c r="AD157" s="149" t="str">
        <f t="shared" si="16"/>
        <v/>
      </c>
      <c r="AE157" s="137"/>
      <c r="AF157" s="154" t="str">
        <f t="shared" si="17"/>
        <v/>
      </c>
      <c r="AG157" s="137"/>
      <c r="AH157" s="156" t="str">
        <f t="shared" si="18"/>
        <v/>
      </c>
      <c r="AI157" s="160" t="str">
        <f t="shared" si="19"/>
        <v/>
      </c>
      <c r="AJ157" s="161" t="str">
        <f>IFERROR(IF(AND(AD156="Probabilidad",AD157="Probabilidad"),(AJ156-(+AJ156*AI157)),IF(AND(AD156="Impacto",AD157="Probabilidad"),(AJ155-(+AJ155*AI157)),IF(AD157="Impacto",AJ156,""))),"")</f>
        <v/>
      </c>
      <c r="AK157" s="161" t="str">
        <f>IFERROR(IF(AND(AD156="Impacto",AD157="Impacto"),(AK156-(+AK156*AI157)),IF(AND(AD156="Probabilidad",AD157="Impacto"),(AK155-(+AK155*AI157)),IF(AD157="Probabilidad",AK156,""))),"")</f>
        <v/>
      </c>
      <c r="AL157" s="138"/>
      <c r="AM157" s="138"/>
      <c r="AN157" s="138"/>
      <c r="AO157" s="559"/>
      <c r="AP157" s="559"/>
      <c r="AQ157" s="520"/>
      <c r="AR157" s="559"/>
      <c r="AS157" s="559"/>
      <c r="AT157" s="520"/>
      <c r="AU157" s="520"/>
      <c r="AV157" s="520"/>
      <c r="AW157" s="523"/>
      <c r="AX157" s="514"/>
      <c r="AY157" s="514"/>
      <c r="AZ157" s="514"/>
      <c r="BA157" s="514"/>
      <c r="BB157" s="526"/>
      <c r="BC157" s="514"/>
      <c r="BD157" s="514"/>
      <c r="BE157" s="517"/>
      <c r="BF157" s="517"/>
      <c r="BG157" s="517"/>
      <c r="BH157" s="517"/>
      <c r="BI157" s="517"/>
      <c r="BJ157" s="514"/>
      <c r="BK157" s="514"/>
      <c r="BL157" s="511"/>
    </row>
    <row r="158" spans="1:64" ht="15.75" hidden="1" thickBot="1">
      <c r="A158" s="633"/>
      <c r="B158" s="633"/>
      <c r="C158" s="633"/>
      <c r="D158" s="539"/>
      <c r="E158" s="542"/>
      <c r="F158" s="545"/>
      <c r="G158" s="515"/>
      <c r="H158" s="524"/>
      <c r="I158" s="548"/>
      <c r="J158" s="551"/>
      <c r="K158" s="554"/>
      <c r="L158" s="515"/>
      <c r="M158" s="515"/>
      <c r="N158" s="530"/>
      <c r="O158" s="533"/>
      <c r="P158" s="524"/>
      <c r="Q158" s="536"/>
      <c r="R158" s="524"/>
      <c r="S158" s="536"/>
      <c r="T158" s="524"/>
      <c r="U158" s="536"/>
      <c r="V158" s="557"/>
      <c r="W158" s="536"/>
      <c r="X158" s="536"/>
      <c r="Y158" s="521"/>
      <c r="Z158" s="336">
        <v>6</v>
      </c>
      <c r="AA158" s="139"/>
      <c r="AB158" s="141"/>
      <c r="AC158" s="139"/>
      <c r="AD158" s="151" t="str">
        <f t="shared" si="16"/>
        <v/>
      </c>
      <c r="AE158" s="141"/>
      <c r="AF158" s="155" t="str">
        <f t="shared" si="17"/>
        <v/>
      </c>
      <c r="AG158" s="141"/>
      <c r="AH158" s="157" t="str">
        <f t="shared" si="18"/>
        <v/>
      </c>
      <c r="AI158" s="162" t="str">
        <f t="shared" si="19"/>
        <v/>
      </c>
      <c r="AJ158" s="163" t="str">
        <f>IFERROR(IF(AND(AD157="Probabilidad",AD158="Probabilidad"),(AJ157-(+AJ157*AI158)),IF(AND(AD157="Impacto",AD158="Probabilidad"),(AJ156-(+AJ156*AI158)),IF(AD158="Impacto",AJ157,""))),"")</f>
        <v/>
      </c>
      <c r="AK158" s="163" t="str">
        <f>IFERROR(IF(AND(AD157="Impacto",AD158="Impacto"),(AK157-(+AK157*AI158)),IF(AND(AD157="Probabilidad",AD158="Impacto"),(AK156-(+AK156*AI158)),IF(AD158="Probabilidad",AK157,""))),"")</f>
        <v/>
      </c>
      <c r="AL158" s="142"/>
      <c r="AM158" s="142"/>
      <c r="AN158" s="142"/>
      <c r="AO158" s="560"/>
      <c r="AP158" s="560"/>
      <c r="AQ158" s="521"/>
      <c r="AR158" s="560"/>
      <c r="AS158" s="560"/>
      <c r="AT158" s="521"/>
      <c r="AU158" s="521"/>
      <c r="AV158" s="521"/>
      <c r="AW158" s="524"/>
      <c r="AX158" s="515"/>
      <c r="AY158" s="515"/>
      <c r="AZ158" s="515"/>
      <c r="BA158" s="515"/>
      <c r="BB158" s="527"/>
      <c r="BC158" s="515"/>
      <c r="BD158" s="515"/>
      <c r="BE158" s="518"/>
      <c r="BF158" s="518"/>
      <c r="BG158" s="518"/>
      <c r="BH158" s="518"/>
      <c r="BI158" s="518"/>
      <c r="BJ158" s="515"/>
      <c r="BK158" s="515"/>
      <c r="BL158" s="512"/>
    </row>
    <row r="159" spans="1:64" hidden="1">
      <c r="A159" s="633"/>
      <c r="B159" s="633"/>
      <c r="C159" s="633"/>
      <c r="D159" s="537"/>
      <c r="E159" s="540"/>
      <c r="F159" s="543"/>
      <c r="G159" s="513"/>
      <c r="H159" s="522"/>
      <c r="I159" s="546" t="str">
        <f>IF(D159="","",IF(D159="RG",'Identificación RG'!B446,IF(H159="","",(CONCATENATE(H159," ",$K$2," ",G159," ",$K$3," ",M159," ",$K$4," ",L159)))))</f>
        <v/>
      </c>
      <c r="J159" s="549"/>
      <c r="K159" s="552" t="str">
        <f>CONCATENATE(" *",'Identificación RG'!C441," *",'Identificación RG'!E441," *",'Identificación RG'!G441)</f>
        <v xml:space="preserve"> * * *</v>
      </c>
      <c r="L159" s="513"/>
      <c r="M159" s="513"/>
      <c r="N159" s="528"/>
      <c r="O159" s="531"/>
      <c r="P159" s="522"/>
      <c r="Q159" s="534" t="str">
        <f>IF(P159="Muy Alta",100%,IF(P159="Alta",80%,IF(P159="Media",60%,IF(P159="Baja",40%,IF(P159="Muy Baja",20%,"")))))</f>
        <v/>
      </c>
      <c r="R159" s="522"/>
      <c r="S159" s="534" t="str">
        <f>IF(R159="Catastrófico",100%,IF(R159="Mayor",80%,IF(R159="Moderado",60%,IF(R159="Menor",40%,IF(R159="Leve",20%,"")))))</f>
        <v/>
      </c>
      <c r="T159" s="522"/>
      <c r="U159" s="534" t="str">
        <f>IF(T159="Catastrófico",100%,IF(T159="Mayor",80%,IF(T159="Moderado",60%,IF(T159="Menor",40%,IF(T159="Leve",20%,"")))))</f>
        <v/>
      </c>
      <c r="V159" s="555" t="str">
        <f>IF(W159=100%,"Catastrófico",IF(W159=80%,"Mayor",IF(W159=60%,"Moderado",IF(W159=40%,"Menor",IF(W159=20%,"Leve","")))))</f>
        <v/>
      </c>
      <c r="W159" s="534" t="str">
        <f>IF(AND(S159="",U159=""),"",MAX(S159,U159))</f>
        <v/>
      </c>
      <c r="X159" s="534" t="str">
        <f>CONCATENATE(P159,V159)</f>
        <v/>
      </c>
      <c r="Y159" s="519" t="str">
        <f>IF(X159="Muy AltaLeve","Alto",IF(X159="Muy AltaMenor","Alto",IF(X159="Muy AltaModerado","Alto",IF(X159="Muy AltaMayor","Alto",IF(X159="Muy AltaCatastrófico","Extremo",IF(X159="AltaLeve","Moderado",IF(X159="AltaMenor","Moderado",IF(X159="AltaModerado","Alto",IF(X159="AltaMayor","Alto",IF(X159="AltaCatastrófico","Extremo",IF(X159="MediaLeve","Moderado",IF(X159="MediaMenor","Moderado",IF(X159="MediaModerado","Moderado",IF(X159="MediaMayor","Alto",IF(X159="MediaCatastrófico","Extremo",IF(X159="BajaLeve","Bajo",IF(X159="BajaMenor","Moderado",IF(X159="BajaModerado","Moderado",IF(X159="BajaMayor","Alto",IF(X159="BajaCatastrófico","Extremo",IF(X159="Muy BajaLeve","Bajo",IF(X159="Muy BajaMenor","Bajo",IF(X159="Muy BajaModerado","Moderado",IF(X159="Muy BajaMayor","Alto",IF(X159="Muy BajaCatastrófico","Extremo","")))))))))))))))))))))))))</f>
        <v/>
      </c>
      <c r="Z159" s="334">
        <v>1</v>
      </c>
      <c r="AA159" s="131"/>
      <c r="AB159" s="132"/>
      <c r="AC159" s="131"/>
      <c r="AD159" s="148" t="str">
        <f t="shared" si="16"/>
        <v/>
      </c>
      <c r="AE159" s="132"/>
      <c r="AF159" s="153" t="str">
        <f t="shared" si="17"/>
        <v/>
      </c>
      <c r="AG159" s="132"/>
      <c r="AH159" s="153" t="str">
        <f t="shared" si="18"/>
        <v/>
      </c>
      <c r="AI159" s="158" t="str">
        <f t="shared" si="19"/>
        <v/>
      </c>
      <c r="AJ159" s="159" t="str">
        <f>IFERROR(IF(AD159="Probabilidad",(Q159-(+Q159*AI159)),IF(AD159="Impacto",Q159,"")),"")</f>
        <v/>
      </c>
      <c r="AK159" s="159" t="str">
        <f>IFERROR(IF(AD159="Impacto",(W159-(+W159*AI159)),IF(AD159="Probabilidad",W159,"")),"")</f>
        <v/>
      </c>
      <c r="AL159" s="133"/>
      <c r="AM159" s="133"/>
      <c r="AN159" s="133"/>
      <c r="AO159" s="558" t="str">
        <f>Q159</f>
        <v/>
      </c>
      <c r="AP159" s="558" t="str">
        <f>IF(AJ159="","",MIN(AJ159:AJ164))</f>
        <v/>
      </c>
      <c r="AQ159" s="519" t="str">
        <f>IFERROR(IF(AP159="","",IF(AP159&lt;=0.2,"Muy Baja",IF(AP159&lt;=0.4,"Baja",IF(AP159&lt;=0.6,"Media",IF(AP159&lt;=0.8,"Alta","Muy Alta"))))),"")</f>
        <v/>
      </c>
      <c r="AR159" s="558" t="str">
        <f>W159</f>
        <v/>
      </c>
      <c r="AS159" s="558" t="str">
        <f>IF(AK159="","",MIN(AK159:AK164))</f>
        <v/>
      </c>
      <c r="AT159" s="519" t="str">
        <f>IFERROR(IF(AS159="","",IF(AS159&lt;=0.2,"Leve",IF(AS159&lt;=0.4,"Menor",IF(AS159&lt;=0.6,"Moderado",IF(AS159&lt;=0.8,"Mayor","Catastrófico"))))),"")</f>
        <v/>
      </c>
      <c r="AU159" s="519" t="str">
        <f>Y159</f>
        <v/>
      </c>
      <c r="AV159" s="519" t="str">
        <f>IFERROR(IF(OR(AND(AQ159="Muy Baja",AT159="Leve"),AND(AQ159="Muy Baja",AT159="Menor"),AND(AQ159="Baja",AT159="Leve")),"Bajo",IF(OR(AND(AQ159="Muy baja",AT159="Moderado"),AND(AQ159="Baja",AT159="Menor"),AND(AQ159="Baja",AT159="Moderado"),AND(AQ159="Media",AT159="Leve"),AND(AQ159="Media",AT159="Menor"),AND(AQ159="Media",AT159="Moderado"),AND(AQ159="Alta",AT159="Leve"),AND(AQ159="Alta",AT159="Menor")),"Moderado",IF(OR(AND(AQ159="Muy Baja",AT159="Mayor"),AND(AQ159="Baja",AT159="Mayor"),AND(AQ159="Media",AT159="Mayor"),AND(AQ159="Alta",AT159="Moderado"),AND(AQ159="Alta",AT159="Mayor"),AND(AQ159="Muy Alta",AT159="Leve"),AND(AQ159="Muy Alta",AT159="Menor"),AND(AQ159="Muy Alta",AT159="Moderado"),AND(AQ159="Muy Alta",AT159="Mayor")),"Alto",IF(OR(AND(AQ159="Muy Baja",AT159="Catastrófico"),AND(AQ159="Baja",AT159="Catastrófico"),AND(AQ159="Media",AT159="Catastrófico"),AND(AQ159="Alta",AT159="Catastrófico"),AND(AQ159="Muy Alta",AT159="Catastrófico")),"Extremo","")))),"")</f>
        <v/>
      </c>
      <c r="AW159" s="522"/>
      <c r="AX159" s="513"/>
      <c r="AY159" s="513"/>
      <c r="AZ159" s="513"/>
      <c r="BA159" s="513"/>
      <c r="BB159" s="525"/>
      <c r="BC159" s="513"/>
      <c r="BD159" s="513"/>
      <c r="BE159" s="516"/>
      <c r="BF159" s="516"/>
      <c r="BG159" s="516"/>
      <c r="BH159" s="516"/>
      <c r="BI159" s="516"/>
      <c r="BJ159" s="513"/>
      <c r="BK159" s="513"/>
      <c r="BL159" s="510"/>
    </row>
    <row r="160" spans="1:64" hidden="1">
      <c r="A160" s="633"/>
      <c r="B160" s="633"/>
      <c r="C160" s="633"/>
      <c r="D160" s="538"/>
      <c r="E160" s="541"/>
      <c r="F160" s="544"/>
      <c r="G160" s="514"/>
      <c r="H160" s="523"/>
      <c r="I160" s="547"/>
      <c r="J160" s="550"/>
      <c r="K160" s="553"/>
      <c r="L160" s="514"/>
      <c r="M160" s="514"/>
      <c r="N160" s="529"/>
      <c r="O160" s="532"/>
      <c r="P160" s="523"/>
      <c r="Q160" s="535"/>
      <c r="R160" s="523"/>
      <c r="S160" s="535"/>
      <c r="T160" s="523"/>
      <c r="U160" s="535"/>
      <c r="V160" s="556"/>
      <c r="W160" s="535"/>
      <c r="X160" s="535"/>
      <c r="Y160" s="520"/>
      <c r="Z160" s="335">
        <v>2</v>
      </c>
      <c r="AA160" s="136"/>
      <c r="AB160" s="137"/>
      <c r="AC160" s="136"/>
      <c r="AD160" s="149" t="str">
        <f t="shared" si="16"/>
        <v/>
      </c>
      <c r="AE160" s="137"/>
      <c r="AF160" s="154" t="str">
        <f t="shared" si="17"/>
        <v/>
      </c>
      <c r="AG160" s="137"/>
      <c r="AH160" s="156" t="str">
        <f t="shared" si="18"/>
        <v/>
      </c>
      <c r="AI160" s="160" t="str">
        <f t="shared" si="19"/>
        <v/>
      </c>
      <c r="AJ160" s="161" t="str">
        <f>IFERROR(IF(AND(AD159="Probabilidad",AD160="Probabilidad"),(AJ159-(+AJ159*AI160)),IF(AD160="Probabilidad",(Q159-(+Q159*AI160)),IF(AD160="Impacto",AJ159,""))),"")</f>
        <v/>
      </c>
      <c r="AK160" s="161" t="str">
        <f>IFERROR(IF(AND(AD159="Impacto",AD160="Impacto"),(AK159-(+AK159*AI160)),IF(AD160="Impacto",(W159-(W159*AI160)),IF(AD160="Probabilidad",AK159,""))),"")</f>
        <v/>
      </c>
      <c r="AL160" s="138"/>
      <c r="AM160" s="138"/>
      <c r="AN160" s="138"/>
      <c r="AO160" s="559"/>
      <c r="AP160" s="559"/>
      <c r="AQ160" s="520"/>
      <c r="AR160" s="559"/>
      <c r="AS160" s="559"/>
      <c r="AT160" s="520"/>
      <c r="AU160" s="520"/>
      <c r="AV160" s="520"/>
      <c r="AW160" s="523"/>
      <c r="AX160" s="514"/>
      <c r="AY160" s="514"/>
      <c r="AZ160" s="514"/>
      <c r="BA160" s="514"/>
      <c r="BB160" s="526"/>
      <c r="BC160" s="514"/>
      <c r="BD160" s="514"/>
      <c r="BE160" s="517"/>
      <c r="BF160" s="517"/>
      <c r="BG160" s="517"/>
      <c r="BH160" s="517"/>
      <c r="BI160" s="517"/>
      <c r="BJ160" s="514"/>
      <c r="BK160" s="514"/>
      <c r="BL160" s="511"/>
    </row>
    <row r="161" spans="1:64" hidden="1">
      <c r="A161" s="633"/>
      <c r="B161" s="633"/>
      <c r="C161" s="633"/>
      <c r="D161" s="538"/>
      <c r="E161" s="541"/>
      <c r="F161" s="544"/>
      <c r="G161" s="514"/>
      <c r="H161" s="523"/>
      <c r="I161" s="547"/>
      <c r="J161" s="550"/>
      <c r="K161" s="553"/>
      <c r="L161" s="514"/>
      <c r="M161" s="514"/>
      <c r="N161" s="529"/>
      <c r="O161" s="532"/>
      <c r="P161" s="523"/>
      <c r="Q161" s="535"/>
      <c r="R161" s="523"/>
      <c r="S161" s="535"/>
      <c r="T161" s="523"/>
      <c r="U161" s="535"/>
      <c r="V161" s="556"/>
      <c r="W161" s="535"/>
      <c r="X161" s="535"/>
      <c r="Y161" s="520"/>
      <c r="Z161" s="335">
        <v>3</v>
      </c>
      <c r="AA161" s="136"/>
      <c r="AB161" s="137"/>
      <c r="AC161" s="136"/>
      <c r="AD161" s="149" t="str">
        <f t="shared" si="16"/>
        <v/>
      </c>
      <c r="AE161" s="137"/>
      <c r="AF161" s="154" t="str">
        <f t="shared" si="17"/>
        <v/>
      </c>
      <c r="AG161" s="137"/>
      <c r="AH161" s="156" t="str">
        <f t="shared" si="18"/>
        <v/>
      </c>
      <c r="AI161" s="160" t="str">
        <f t="shared" si="19"/>
        <v/>
      </c>
      <c r="AJ161" s="161" t="str">
        <f>IFERROR(IF(AND(AD160="Probabilidad",AD161="Probabilidad"),(AJ160-(+AJ160*AI161)),IF(AND(AD160="Impacto",AD161="Probabilidad"),(AJ159-(+AJ159*AI161)),IF(AD161="Impacto",AJ160,""))),"")</f>
        <v/>
      </c>
      <c r="AK161" s="161" t="str">
        <f>IFERROR(IF(AND(AD160="Impacto",AD161="Impacto"),(AK160-(+AK160*AI161)),IF(AND(AD160="Probabilidad",AD161="Impacto"),(AK159-(+AK159*AI161)),IF(AD161="Probabilidad",AK160,""))),"")</f>
        <v/>
      </c>
      <c r="AL161" s="138"/>
      <c r="AM161" s="138"/>
      <c r="AN161" s="138"/>
      <c r="AO161" s="559"/>
      <c r="AP161" s="559"/>
      <c r="AQ161" s="520"/>
      <c r="AR161" s="559"/>
      <c r="AS161" s="559"/>
      <c r="AT161" s="520"/>
      <c r="AU161" s="520"/>
      <c r="AV161" s="520"/>
      <c r="AW161" s="523"/>
      <c r="AX161" s="514"/>
      <c r="AY161" s="514"/>
      <c r="AZ161" s="514"/>
      <c r="BA161" s="514"/>
      <c r="BB161" s="526"/>
      <c r="BC161" s="514"/>
      <c r="BD161" s="514"/>
      <c r="BE161" s="517"/>
      <c r="BF161" s="517"/>
      <c r="BG161" s="517"/>
      <c r="BH161" s="517"/>
      <c r="BI161" s="517"/>
      <c r="BJ161" s="514"/>
      <c r="BK161" s="514"/>
      <c r="BL161" s="511"/>
    </row>
    <row r="162" spans="1:64" hidden="1">
      <c r="A162" s="633"/>
      <c r="B162" s="633"/>
      <c r="C162" s="633"/>
      <c r="D162" s="538"/>
      <c r="E162" s="541"/>
      <c r="F162" s="544"/>
      <c r="G162" s="514"/>
      <c r="H162" s="523"/>
      <c r="I162" s="547"/>
      <c r="J162" s="550"/>
      <c r="K162" s="553"/>
      <c r="L162" s="514"/>
      <c r="M162" s="514"/>
      <c r="N162" s="529"/>
      <c r="O162" s="532"/>
      <c r="P162" s="523"/>
      <c r="Q162" s="535"/>
      <c r="R162" s="523"/>
      <c r="S162" s="535"/>
      <c r="T162" s="523"/>
      <c r="U162" s="535"/>
      <c r="V162" s="556"/>
      <c r="W162" s="535"/>
      <c r="X162" s="535"/>
      <c r="Y162" s="520"/>
      <c r="Z162" s="335">
        <v>4</v>
      </c>
      <c r="AA162" s="136"/>
      <c r="AB162" s="137"/>
      <c r="AC162" s="136"/>
      <c r="AD162" s="149" t="str">
        <f t="shared" si="16"/>
        <v/>
      </c>
      <c r="AE162" s="137"/>
      <c r="AF162" s="154" t="str">
        <f t="shared" si="17"/>
        <v/>
      </c>
      <c r="AG162" s="137"/>
      <c r="AH162" s="156" t="str">
        <f t="shared" si="18"/>
        <v/>
      </c>
      <c r="AI162" s="160" t="str">
        <f t="shared" si="19"/>
        <v/>
      </c>
      <c r="AJ162" s="161" t="str">
        <f>IFERROR(IF(AND(AD161="Probabilidad",AD162="Probabilidad"),(AJ161-(+AJ161*AI162)),IF(AND(AD161="Impacto",AD162="Probabilidad"),(AJ160-(+AJ160*AI162)),IF(AD162="Impacto",AJ161,""))),"")</f>
        <v/>
      </c>
      <c r="AK162" s="161" t="str">
        <f>IFERROR(IF(AND(AD161="Impacto",AD162="Impacto"),(AK161-(+AK161*AI162)),IF(AND(AD161="Probabilidad",AD162="Impacto"),(AK160-(+AK160*AI162)),IF(AD162="Probabilidad",AK161,""))),"")</f>
        <v/>
      </c>
      <c r="AL162" s="138"/>
      <c r="AM162" s="138"/>
      <c r="AN162" s="138"/>
      <c r="AO162" s="559"/>
      <c r="AP162" s="559"/>
      <c r="AQ162" s="520"/>
      <c r="AR162" s="559"/>
      <c r="AS162" s="559"/>
      <c r="AT162" s="520"/>
      <c r="AU162" s="520"/>
      <c r="AV162" s="520"/>
      <c r="AW162" s="523"/>
      <c r="AX162" s="514"/>
      <c r="AY162" s="514"/>
      <c r="AZ162" s="514"/>
      <c r="BA162" s="514"/>
      <c r="BB162" s="526"/>
      <c r="BC162" s="514"/>
      <c r="BD162" s="514"/>
      <c r="BE162" s="517"/>
      <c r="BF162" s="517"/>
      <c r="BG162" s="517"/>
      <c r="BH162" s="517"/>
      <c r="BI162" s="517"/>
      <c r="BJ162" s="514"/>
      <c r="BK162" s="514"/>
      <c r="BL162" s="511"/>
    </row>
    <row r="163" spans="1:64" hidden="1">
      <c r="A163" s="633"/>
      <c r="B163" s="633"/>
      <c r="C163" s="633"/>
      <c r="D163" s="538"/>
      <c r="E163" s="541"/>
      <c r="F163" s="544"/>
      <c r="G163" s="514"/>
      <c r="H163" s="523"/>
      <c r="I163" s="547"/>
      <c r="J163" s="550"/>
      <c r="K163" s="553"/>
      <c r="L163" s="514"/>
      <c r="M163" s="514"/>
      <c r="N163" s="529"/>
      <c r="O163" s="532"/>
      <c r="P163" s="523"/>
      <c r="Q163" s="535"/>
      <c r="R163" s="523"/>
      <c r="S163" s="535"/>
      <c r="T163" s="523"/>
      <c r="U163" s="535"/>
      <c r="V163" s="556"/>
      <c r="W163" s="535"/>
      <c r="X163" s="535"/>
      <c r="Y163" s="520"/>
      <c r="Z163" s="335">
        <v>5</v>
      </c>
      <c r="AA163" s="136"/>
      <c r="AB163" s="137"/>
      <c r="AC163" s="136"/>
      <c r="AD163" s="149" t="str">
        <f t="shared" si="16"/>
        <v/>
      </c>
      <c r="AE163" s="137"/>
      <c r="AF163" s="154" t="str">
        <f t="shared" si="17"/>
        <v/>
      </c>
      <c r="AG163" s="137"/>
      <c r="AH163" s="156" t="str">
        <f t="shared" si="18"/>
        <v/>
      </c>
      <c r="AI163" s="160" t="str">
        <f t="shared" si="19"/>
        <v/>
      </c>
      <c r="AJ163" s="161" t="str">
        <f>IFERROR(IF(AND(AD162="Probabilidad",AD163="Probabilidad"),(AJ162-(+AJ162*AI163)),IF(AND(AD162="Impacto",AD163="Probabilidad"),(AJ161-(+AJ161*AI163)),IF(AD163="Impacto",AJ162,""))),"")</f>
        <v/>
      </c>
      <c r="AK163" s="161" t="str">
        <f>IFERROR(IF(AND(AD162="Impacto",AD163="Impacto"),(AK162-(+AK162*AI163)),IF(AND(AD162="Probabilidad",AD163="Impacto"),(AK161-(+AK161*AI163)),IF(AD163="Probabilidad",AK162,""))),"")</f>
        <v/>
      </c>
      <c r="AL163" s="138"/>
      <c r="AM163" s="138"/>
      <c r="AN163" s="138"/>
      <c r="AO163" s="559"/>
      <c r="AP163" s="559"/>
      <c r="AQ163" s="520"/>
      <c r="AR163" s="559"/>
      <c r="AS163" s="559"/>
      <c r="AT163" s="520"/>
      <c r="AU163" s="520"/>
      <c r="AV163" s="520"/>
      <c r="AW163" s="523"/>
      <c r="AX163" s="514"/>
      <c r="AY163" s="514"/>
      <c r="AZ163" s="514"/>
      <c r="BA163" s="514"/>
      <c r="BB163" s="526"/>
      <c r="BC163" s="514"/>
      <c r="BD163" s="514"/>
      <c r="BE163" s="517"/>
      <c r="BF163" s="517"/>
      <c r="BG163" s="517"/>
      <c r="BH163" s="517"/>
      <c r="BI163" s="517"/>
      <c r="BJ163" s="514"/>
      <c r="BK163" s="514"/>
      <c r="BL163" s="511"/>
    </row>
    <row r="164" spans="1:64" ht="15.75" hidden="1" thickBot="1">
      <c r="A164" s="633"/>
      <c r="B164" s="633"/>
      <c r="C164" s="633"/>
      <c r="D164" s="539"/>
      <c r="E164" s="542"/>
      <c r="F164" s="545"/>
      <c r="G164" s="515"/>
      <c r="H164" s="524"/>
      <c r="I164" s="548"/>
      <c r="J164" s="551"/>
      <c r="K164" s="554"/>
      <c r="L164" s="515"/>
      <c r="M164" s="515"/>
      <c r="N164" s="530"/>
      <c r="O164" s="533"/>
      <c r="P164" s="524"/>
      <c r="Q164" s="536"/>
      <c r="R164" s="524"/>
      <c r="S164" s="536"/>
      <c r="T164" s="524"/>
      <c r="U164" s="536"/>
      <c r="V164" s="557"/>
      <c r="W164" s="536"/>
      <c r="X164" s="536"/>
      <c r="Y164" s="521"/>
      <c r="Z164" s="336">
        <v>6</v>
      </c>
      <c r="AA164" s="139"/>
      <c r="AB164" s="141"/>
      <c r="AC164" s="139"/>
      <c r="AD164" s="151" t="str">
        <f t="shared" si="16"/>
        <v/>
      </c>
      <c r="AE164" s="141"/>
      <c r="AF164" s="155" t="str">
        <f t="shared" si="17"/>
        <v/>
      </c>
      <c r="AG164" s="141"/>
      <c r="AH164" s="157" t="str">
        <f t="shared" si="18"/>
        <v/>
      </c>
      <c r="AI164" s="162" t="str">
        <f t="shared" si="19"/>
        <v/>
      </c>
      <c r="AJ164" s="163" t="str">
        <f>IFERROR(IF(AND(AD163="Probabilidad",AD164="Probabilidad"),(AJ163-(+AJ163*AI164)),IF(AND(AD163="Impacto",AD164="Probabilidad"),(AJ162-(+AJ162*AI164)),IF(AD164="Impacto",AJ163,""))),"")</f>
        <v/>
      </c>
      <c r="AK164" s="163" t="str">
        <f>IFERROR(IF(AND(AD163="Impacto",AD164="Impacto"),(AK163-(+AK163*AI164)),IF(AND(AD163="Probabilidad",AD164="Impacto"),(AK162-(+AK162*AI164)),IF(AD164="Probabilidad",AK163,""))),"")</f>
        <v/>
      </c>
      <c r="AL164" s="142"/>
      <c r="AM164" s="142"/>
      <c r="AN164" s="142"/>
      <c r="AO164" s="560"/>
      <c r="AP164" s="560"/>
      <c r="AQ164" s="521"/>
      <c r="AR164" s="560"/>
      <c r="AS164" s="560"/>
      <c r="AT164" s="521"/>
      <c r="AU164" s="521"/>
      <c r="AV164" s="521"/>
      <c r="AW164" s="524"/>
      <c r="AX164" s="515"/>
      <c r="AY164" s="515"/>
      <c r="AZ164" s="515"/>
      <c r="BA164" s="515"/>
      <c r="BB164" s="527"/>
      <c r="BC164" s="515"/>
      <c r="BD164" s="515"/>
      <c r="BE164" s="518"/>
      <c r="BF164" s="518"/>
      <c r="BG164" s="518"/>
      <c r="BH164" s="518"/>
      <c r="BI164" s="518"/>
      <c r="BJ164" s="515"/>
      <c r="BK164" s="515"/>
      <c r="BL164" s="512"/>
    </row>
    <row r="165" spans="1:64" hidden="1">
      <c r="A165" s="633"/>
      <c r="B165" s="633"/>
      <c r="C165" s="633"/>
      <c r="D165" s="537"/>
      <c r="E165" s="540"/>
      <c r="F165" s="543"/>
      <c r="G165" s="513"/>
      <c r="H165" s="522"/>
      <c r="I165" s="546" t="str">
        <f>IF(D165="","",IF(D165="RG",'Identificación RG'!B463,IF(H165="","",(CONCATENATE(H165," ",$K$2," ",G165," ",$K$3," ",M165," ",$K$4," ",L165)))))</f>
        <v/>
      </c>
      <c r="J165" s="549"/>
      <c r="K165" s="552" t="str">
        <f>CONCATENATE(" *",'Identificación RG'!C458," *",'Identificación RG'!E458," *",'Identificación RG'!G458)</f>
        <v xml:space="preserve"> * * *</v>
      </c>
      <c r="L165" s="513"/>
      <c r="M165" s="513"/>
      <c r="N165" s="528"/>
      <c r="O165" s="531"/>
      <c r="P165" s="522"/>
      <c r="Q165" s="534" t="str">
        <f>IF(P165="Muy Alta",100%,IF(P165="Alta",80%,IF(P165="Media",60%,IF(P165="Baja",40%,IF(P165="Muy Baja",20%,"")))))</f>
        <v/>
      </c>
      <c r="R165" s="522"/>
      <c r="S165" s="534" t="str">
        <f>IF(R165="Catastrófico",100%,IF(R165="Mayor",80%,IF(R165="Moderado",60%,IF(R165="Menor",40%,IF(R165="Leve",20%,"")))))</f>
        <v/>
      </c>
      <c r="T165" s="522"/>
      <c r="U165" s="534" t="str">
        <f>IF(T165="Catastrófico",100%,IF(T165="Mayor",80%,IF(T165="Moderado",60%,IF(T165="Menor",40%,IF(T165="Leve",20%,"")))))</f>
        <v/>
      </c>
      <c r="V165" s="555" t="str">
        <f>IF(W165=100%,"Catastrófico",IF(W165=80%,"Mayor",IF(W165=60%,"Moderado",IF(W165=40%,"Menor",IF(W165=20%,"Leve","")))))</f>
        <v/>
      </c>
      <c r="W165" s="534" t="str">
        <f>IF(AND(S165="",U165=""),"",MAX(S165,U165))</f>
        <v/>
      </c>
      <c r="X165" s="534" t="str">
        <f>CONCATENATE(P165,V165)</f>
        <v/>
      </c>
      <c r="Y165" s="519" t="str">
        <f>IF(X165="Muy AltaLeve","Alto",IF(X165="Muy AltaMenor","Alto",IF(X165="Muy AltaModerado","Alto",IF(X165="Muy AltaMayor","Alto",IF(X165="Muy AltaCatastrófico","Extremo",IF(X165="AltaLeve","Moderado",IF(X165="AltaMenor","Moderado",IF(X165="AltaModerado","Alto",IF(X165="AltaMayor","Alto",IF(X165="AltaCatastrófico","Extremo",IF(X165="MediaLeve","Moderado",IF(X165="MediaMenor","Moderado",IF(X165="MediaModerado","Moderado",IF(X165="MediaMayor","Alto",IF(X165="MediaCatastrófico","Extremo",IF(X165="BajaLeve","Bajo",IF(X165="BajaMenor","Moderado",IF(X165="BajaModerado","Moderado",IF(X165="BajaMayor","Alto",IF(X165="BajaCatastrófico","Extremo",IF(X165="Muy BajaLeve","Bajo",IF(X165="Muy BajaMenor","Bajo",IF(X165="Muy BajaModerado","Moderado",IF(X165="Muy BajaMayor","Alto",IF(X165="Muy BajaCatastrófico","Extremo","")))))))))))))))))))))))))</f>
        <v/>
      </c>
      <c r="Z165" s="334">
        <v>1</v>
      </c>
      <c r="AA165" s="131"/>
      <c r="AB165" s="132"/>
      <c r="AC165" s="131"/>
      <c r="AD165" s="148" t="str">
        <f t="shared" ref="AD165:AD188" si="20">IF(OR(AE165="Preventivo",AE165="Detectivo"),"Probabilidad",IF(AE165="Correctivo","Impacto",""))</f>
        <v/>
      </c>
      <c r="AE165" s="132"/>
      <c r="AF165" s="153" t="str">
        <f t="shared" ref="AF165:AF188" si="21">IF(AE165="","",IF(AE165="Preventivo",25%,IF(AE165="Detectivo",15%,IF(AE165="Correctivo",10%))))</f>
        <v/>
      </c>
      <c r="AG165" s="132"/>
      <c r="AH165" s="153" t="str">
        <f t="shared" ref="AH165:AH188" si="22">IF(AG165="Automático",25%,IF(AG165="Manual",15%,""))</f>
        <v/>
      </c>
      <c r="AI165" s="158" t="str">
        <f t="shared" ref="AI165:AI188" si="23">IF(OR(AF165="",AH165=""),"",AF165+AH165)</f>
        <v/>
      </c>
      <c r="AJ165" s="159" t="str">
        <f>IFERROR(IF(AD165="Probabilidad",(Q165-(+Q165*AI165)),IF(AD165="Impacto",Q165,"")),"")</f>
        <v/>
      </c>
      <c r="AK165" s="159" t="str">
        <f>IFERROR(IF(AD165="Impacto",(W165-(+W165*AI165)),IF(AD165="Probabilidad",W165,"")),"")</f>
        <v/>
      </c>
      <c r="AL165" s="133"/>
      <c r="AM165" s="133"/>
      <c r="AN165" s="133"/>
      <c r="AO165" s="558" t="str">
        <f>Q165</f>
        <v/>
      </c>
      <c r="AP165" s="558" t="str">
        <f>IF(AJ165="","",MIN(AJ165:AJ170))</f>
        <v/>
      </c>
      <c r="AQ165" s="519" t="str">
        <f>IFERROR(IF(AP165="","",IF(AP165&lt;=0.2,"Muy Baja",IF(AP165&lt;=0.4,"Baja",IF(AP165&lt;=0.6,"Media",IF(AP165&lt;=0.8,"Alta","Muy Alta"))))),"")</f>
        <v/>
      </c>
      <c r="AR165" s="558" t="str">
        <f>W165</f>
        <v/>
      </c>
      <c r="AS165" s="558" t="str">
        <f>IF(AK165="","",MIN(AK165:AK170))</f>
        <v/>
      </c>
      <c r="AT165" s="519" t="str">
        <f>IFERROR(IF(AS165="","",IF(AS165&lt;=0.2,"Leve",IF(AS165&lt;=0.4,"Menor",IF(AS165&lt;=0.6,"Moderado",IF(AS165&lt;=0.8,"Mayor","Catastrófico"))))),"")</f>
        <v/>
      </c>
      <c r="AU165" s="519" t="str">
        <f>Y165</f>
        <v/>
      </c>
      <c r="AV165" s="519" t="str">
        <f>IFERROR(IF(OR(AND(AQ165="Muy Baja",AT165="Leve"),AND(AQ165="Muy Baja",AT165="Menor"),AND(AQ165="Baja",AT165="Leve")),"Bajo",IF(OR(AND(AQ165="Muy baja",AT165="Moderado"),AND(AQ165="Baja",AT165="Menor"),AND(AQ165="Baja",AT165="Moderado"),AND(AQ165="Media",AT165="Leve"),AND(AQ165="Media",AT165="Menor"),AND(AQ165="Media",AT165="Moderado"),AND(AQ165="Alta",AT165="Leve"),AND(AQ165="Alta",AT165="Menor")),"Moderado",IF(OR(AND(AQ165="Muy Baja",AT165="Mayor"),AND(AQ165="Baja",AT165="Mayor"),AND(AQ165="Media",AT165="Mayor"),AND(AQ165="Alta",AT165="Moderado"),AND(AQ165="Alta",AT165="Mayor"),AND(AQ165="Muy Alta",AT165="Leve"),AND(AQ165="Muy Alta",AT165="Menor"),AND(AQ165="Muy Alta",AT165="Moderado"),AND(AQ165="Muy Alta",AT165="Mayor")),"Alto",IF(OR(AND(AQ165="Muy Baja",AT165="Catastrófico"),AND(AQ165="Baja",AT165="Catastrófico"),AND(AQ165="Media",AT165="Catastrófico"),AND(AQ165="Alta",AT165="Catastrófico"),AND(AQ165="Muy Alta",AT165="Catastrófico")),"Extremo","")))),"")</f>
        <v/>
      </c>
      <c r="AW165" s="522"/>
      <c r="AX165" s="513"/>
      <c r="AY165" s="513"/>
      <c r="AZ165" s="513"/>
      <c r="BA165" s="513"/>
      <c r="BB165" s="525"/>
      <c r="BC165" s="513"/>
      <c r="BD165" s="513"/>
      <c r="BE165" s="516"/>
      <c r="BF165" s="516"/>
      <c r="BG165" s="516"/>
      <c r="BH165" s="516"/>
      <c r="BI165" s="516"/>
      <c r="BJ165" s="513"/>
      <c r="BK165" s="513"/>
      <c r="BL165" s="510"/>
    </row>
    <row r="166" spans="1:64" hidden="1">
      <c r="A166" s="633"/>
      <c r="B166" s="633"/>
      <c r="C166" s="633"/>
      <c r="D166" s="538"/>
      <c r="E166" s="541"/>
      <c r="F166" s="544"/>
      <c r="G166" s="514"/>
      <c r="H166" s="523"/>
      <c r="I166" s="547"/>
      <c r="J166" s="550"/>
      <c r="K166" s="553"/>
      <c r="L166" s="514"/>
      <c r="M166" s="514"/>
      <c r="N166" s="529"/>
      <c r="O166" s="532"/>
      <c r="P166" s="523"/>
      <c r="Q166" s="535"/>
      <c r="R166" s="523"/>
      <c r="S166" s="535"/>
      <c r="T166" s="523"/>
      <c r="U166" s="535"/>
      <c r="V166" s="556"/>
      <c r="W166" s="535"/>
      <c r="X166" s="535"/>
      <c r="Y166" s="520"/>
      <c r="Z166" s="335">
        <v>2</v>
      </c>
      <c r="AA166" s="136"/>
      <c r="AB166" s="137"/>
      <c r="AC166" s="136"/>
      <c r="AD166" s="149" t="str">
        <f t="shared" si="20"/>
        <v/>
      </c>
      <c r="AE166" s="137"/>
      <c r="AF166" s="154" t="str">
        <f t="shared" si="21"/>
        <v/>
      </c>
      <c r="AG166" s="137"/>
      <c r="AH166" s="156" t="str">
        <f t="shared" si="22"/>
        <v/>
      </c>
      <c r="AI166" s="160" t="str">
        <f t="shared" si="23"/>
        <v/>
      </c>
      <c r="AJ166" s="161" t="str">
        <f>IFERROR(IF(AND(AD165="Probabilidad",AD166="Probabilidad"),(AJ165-(+AJ165*AI166)),IF(AD166="Probabilidad",(Q165-(+Q165*AI166)),IF(AD166="Impacto",AJ165,""))),"")</f>
        <v/>
      </c>
      <c r="AK166" s="161" t="str">
        <f>IFERROR(IF(AND(AD165="Impacto",AD166="Impacto"),(AK165-(+AK165*AI166)),IF(AD166="Impacto",(W165-(W165*AI166)),IF(AD166="Probabilidad",AK165,""))),"")</f>
        <v/>
      </c>
      <c r="AL166" s="138"/>
      <c r="AM166" s="138"/>
      <c r="AN166" s="138"/>
      <c r="AO166" s="559"/>
      <c r="AP166" s="559"/>
      <c r="AQ166" s="520"/>
      <c r="AR166" s="559"/>
      <c r="AS166" s="559"/>
      <c r="AT166" s="520"/>
      <c r="AU166" s="520"/>
      <c r="AV166" s="520"/>
      <c r="AW166" s="523"/>
      <c r="AX166" s="514"/>
      <c r="AY166" s="514"/>
      <c r="AZ166" s="514"/>
      <c r="BA166" s="514"/>
      <c r="BB166" s="526"/>
      <c r="BC166" s="514"/>
      <c r="BD166" s="514"/>
      <c r="BE166" s="517"/>
      <c r="BF166" s="517"/>
      <c r="BG166" s="517"/>
      <c r="BH166" s="517"/>
      <c r="BI166" s="517"/>
      <c r="BJ166" s="514"/>
      <c r="BK166" s="514"/>
      <c r="BL166" s="511"/>
    </row>
    <row r="167" spans="1:64" hidden="1">
      <c r="A167" s="633"/>
      <c r="B167" s="633"/>
      <c r="C167" s="633"/>
      <c r="D167" s="538"/>
      <c r="E167" s="541"/>
      <c r="F167" s="544"/>
      <c r="G167" s="514"/>
      <c r="H167" s="523"/>
      <c r="I167" s="547"/>
      <c r="J167" s="550"/>
      <c r="K167" s="553"/>
      <c r="L167" s="514"/>
      <c r="M167" s="514"/>
      <c r="N167" s="529"/>
      <c r="O167" s="532"/>
      <c r="P167" s="523"/>
      <c r="Q167" s="535"/>
      <c r="R167" s="523"/>
      <c r="S167" s="535"/>
      <c r="T167" s="523"/>
      <c r="U167" s="535"/>
      <c r="V167" s="556"/>
      <c r="W167" s="535"/>
      <c r="X167" s="535"/>
      <c r="Y167" s="520"/>
      <c r="Z167" s="335">
        <v>3</v>
      </c>
      <c r="AA167" s="136"/>
      <c r="AB167" s="137"/>
      <c r="AC167" s="136"/>
      <c r="AD167" s="149" t="str">
        <f t="shared" si="20"/>
        <v/>
      </c>
      <c r="AE167" s="137"/>
      <c r="AF167" s="154" t="str">
        <f t="shared" si="21"/>
        <v/>
      </c>
      <c r="AG167" s="137"/>
      <c r="AH167" s="156" t="str">
        <f t="shared" si="22"/>
        <v/>
      </c>
      <c r="AI167" s="160" t="str">
        <f t="shared" si="23"/>
        <v/>
      </c>
      <c r="AJ167" s="161" t="str">
        <f>IFERROR(IF(AND(AD166="Probabilidad",AD167="Probabilidad"),(AJ166-(+AJ166*AI167)),IF(AND(AD166="Impacto",AD167="Probabilidad"),(AJ165-(+AJ165*AI167)),IF(AD167="Impacto",AJ166,""))),"")</f>
        <v/>
      </c>
      <c r="AK167" s="161" t="str">
        <f>IFERROR(IF(AND(AD166="Impacto",AD167="Impacto"),(AK166-(+AK166*AI167)),IF(AND(AD166="Probabilidad",AD167="Impacto"),(AK165-(+AK165*AI167)),IF(AD167="Probabilidad",AK166,""))),"")</f>
        <v/>
      </c>
      <c r="AL167" s="138"/>
      <c r="AM167" s="138"/>
      <c r="AN167" s="138"/>
      <c r="AO167" s="559"/>
      <c r="AP167" s="559"/>
      <c r="AQ167" s="520"/>
      <c r="AR167" s="559"/>
      <c r="AS167" s="559"/>
      <c r="AT167" s="520"/>
      <c r="AU167" s="520"/>
      <c r="AV167" s="520"/>
      <c r="AW167" s="523"/>
      <c r="AX167" s="514"/>
      <c r="AY167" s="514"/>
      <c r="AZ167" s="514"/>
      <c r="BA167" s="514"/>
      <c r="BB167" s="526"/>
      <c r="BC167" s="514"/>
      <c r="BD167" s="514"/>
      <c r="BE167" s="517"/>
      <c r="BF167" s="517"/>
      <c r="BG167" s="517"/>
      <c r="BH167" s="517"/>
      <c r="BI167" s="517"/>
      <c r="BJ167" s="514"/>
      <c r="BK167" s="514"/>
      <c r="BL167" s="511"/>
    </row>
    <row r="168" spans="1:64" hidden="1">
      <c r="A168" s="633"/>
      <c r="B168" s="633"/>
      <c r="C168" s="633"/>
      <c r="D168" s="538"/>
      <c r="E168" s="541"/>
      <c r="F168" s="544"/>
      <c r="G168" s="514"/>
      <c r="H168" s="523"/>
      <c r="I168" s="547"/>
      <c r="J168" s="550"/>
      <c r="K168" s="553"/>
      <c r="L168" s="514"/>
      <c r="M168" s="514"/>
      <c r="N168" s="529"/>
      <c r="O168" s="532"/>
      <c r="P168" s="523"/>
      <c r="Q168" s="535"/>
      <c r="R168" s="523"/>
      <c r="S168" s="535"/>
      <c r="T168" s="523"/>
      <c r="U168" s="535"/>
      <c r="V168" s="556"/>
      <c r="W168" s="535"/>
      <c r="X168" s="535"/>
      <c r="Y168" s="520"/>
      <c r="Z168" s="335">
        <v>4</v>
      </c>
      <c r="AA168" s="136"/>
      <c r="AB168" s="137"/>
      <c r="AC168" s="136"/>
      <c r="AD168" s="149" t="str">
        <f t="shared" si="20"/>
        <v/>
      </c>
      <c r="AE168" s="137"/>
      <c r="AF168" s="154" t="str">
        <f t="shared" si="21"/>
        <v/>
      </c>
      <c r="AG168" s="137"/>
      <c r="AH168" s="156" t="str">
        <f t="shared" si="22"/>
        <v/>
      </c>
      <c r="AI168" s="160" t="str">
        <f t="shared" si="23"/>
        <v/>
      </c>
      <c r="AJ168" s="161" t="str">
        <f>IFERROR(IF(AND(AD167="Probabilidad",AD168="Probabilidad"),(AJ167-(+AJ167*AI168)),IF(AND(AD167="Impacto",AD168="Probabilidad"),(AJ166-(+AJ166*AI168)),IF(AD168="Impacto",AJ167,""))),"")</f>
        <v/>
      </c>
      <c r="AK168" s="161" t="str">
        <f>IFERROR(IF(AND(AD167="Impacto",AD168="Impacto"),(AK167-(+AK167*AI168)),IF(AND(AD167="Probabilidad",AD168="Impacto"),(AK166-(+AK166*AI168)),IF(AD168="Probabilidad",AK167,""))),"")</f>
        <v/>
      </c>
      <c r="AL168" s="138"/>
      <c r="AM168" s="138"/>
      <c r="AN168" s="138"/>
      <c r="AO168" s="559"/>
      <c r="AP168" s="559"/>
      <c r="AQ168" s="520"/>
      <c r="AR168" s="559"/>
      <c r="AS168" s="559"/>
      <c r="AT168" s="520"/>
      <c r="AU168" s="520"/>
      <c r="AV168" s="520"/>
      <c r="AW168" s="523"/>
      <c r="AX168" s="514"/>
      <c r="AY168" s="514"/>
      <c r="AZ168" s="514"/>
      <c r="BA168" s="514"/>
      <c r="BB168" s="526"/>
      <c r="BC168" s="514"/>
      <c r="BD168" s="514"/>
      <c r="BE168" s="517"/>
      <c r="BF168" s="517"/>
      <c r="BG168" s="517"/>
      <c r="BH168" s="517"/>
      <c r="BI168" s="517"/>
      <c r="BJ168" s="514"/>
      <c r="BK168" s="514"/>
      <c r="BL168" s="511"/>
    </row>
    <row r="169" spans="1:64" hidden="1">
      <c r="A169" s="633"/>
      <c r="B169" s="633"/>
      <c r="C169" s="633"/>
      <c r="D169" s="538"/>
      <c r="E169" s="541"/>
      <c r="F169" s="544"/>
      <c r="G169" s="514"/>
      <c r="H169" s="523"/>
      <c r="I169" s="547"/>
      <c r="J169" s="550"/>
      <c r="K169" s="553"/>
      <c r="L169" s="514"/>
      <c r="M169" s="514"/>
      <c r="N169" s="529"/>
      <c r="O169" s="532"/>
      <c r="P169" s="523"/>
      <c r="Q169" s="535"/>
      <c r="R169" s="523"/>
      <c r="S169" s="535"/>
      <c r="T169" s="523"/>
      <c r="U169" s="535"/>
      <c r="V169" s="556"/>
      <c r="W169" s="535"/>
      <c r="X169" s="535"/>
      <c r="Y169" s="520"/>
      <c r="Z169" s="335">
        <v>5</v>
      </c>
      <c r="AA169" s="136"/>
      <c r="AB169" s="137"/>
      <c r="AC169" s="136"/>
      <c r="AD169" s="149" t="str">
        <f t="shared" si="20"/>
        <v/>
      </c>
      <c r="AE169" s="137"/>
      <c r="AF169" s="154" t="str">
        <f t="shared" si="21"/>
        <v/>
      </c>
      <c r="AG169" s="137"/>
      <c r="AH169" s="156" t="str">
        <f t="shared" si="22"/>
        <v/>
      </c>
      <c r="AI169" s="160" t="str">
        <f t="shared" si="23"/>
        <v/>
      </c>
      <c r="AJ169" s="161" t="str">
        <f>IFERROR(IF(AND(AD168="Probabilidad",AD169="Probabilidad"),(AJ168-(+AJ168*AI169)),IF(AND(AD168="Impacto",AD169="Probabilidad"),(AJ167-(+AJ167*AI169)),IF(AD169="Impacto",AJ168,""))),"")</f>
        <v/>
      </c>
      <c r="AK169" s="161" t="str">
        <f>IFERROR(IF(AND(AD168="Impacto",AD169="Impacto"),(AK168-(+AK168*AI169)),IF(AND(AD168="Probabilidad",AD169="Impacto"),(AK167-(+AK167*AI169)),IF(AD169="Probabilidad",AK168,""))),"")</f>
        <v/>
      </c>
      <c r="AL169" s="138"/>
      <c r="AM169" s="138"/>
      <c r="AN169" s="138"/>
      <c r="AO169" s="559"/>
      <c r="AP169" s="559"/>
      <c r="AQ169" s="520"/>
      <c r="AR169" s="559"/>
      <c r="AS169" s="559"/>
      <c r="AT169" s="520"/>
      <c r="AU169" s="520"/>
      <c r="AV169" s="520"/>
      <c r="AW169" s="523"/>
      <c r="AX169" s="514"/>
      <c r="AY169" s="514"/>
      <c r="AZ169" s="514"/>
      <c r="BA169" s="514"/>
      <c r="BB169" s="526"/>
      <c r="BC169" s="514"/>
      <c r="BD169" s="514"/>
      <c r="BE169" s="517"/>
      <c r="BF169" s="517"/>
      <c r="BG169" s="517"/>
      <c r="BH169" s="517"/>
      <c r="BI169" s="517"/>
      <c r="BJ169" s="514"/>
      <c r="BK169" s="514"/>
      <c r="BL169" s="511"/>
    </row>
    <row r="170" spans="1:64" ht="15.75" hidden="1" thickBot="1">
      <c r="A170" s="633"/>
      <c r="B170" s="633"/>
      <c r="C170" s="633"/>
      <c r="D170" s="539"/>
      <c r="E170" s="542"/>
      <c r="F170" s="545"/>
      <c r="G170" s="515"/>
      <c r="H170" s="524"/>
      <c r="I170" s="548"/>
      <c r="J170" s="551"/>
      <c r="K170" s="554"/>
      <c r="L170" s="515"/>
      <c r="M170" s="515"/>
      <c r="N170" s="530"/>
      <c r="O170" s="533"/>
      <c r="P170" s="524"/>
      <c r="Q170" s="536"/>
      <c r="R170" s="524"/>
      <c r="S170" s="536"/>
      <c r="T170" s="524"/>
      <c r="U170" s="536"/>
      <c r="V170" s="557"/>
      <c r="W170" s="536"/>
      <c r="X170" s="536"/>
      <c r="Y170" s="521"/>
      <c r="Z170" s="336">
        <v>6</v>
      </c>
      <c r="AA170" s="139"/>
      <c r="AB170" s="141"/>
      <c r="AC170" s="139"/>
      <c r="AD170" s="151" t="str">
        <f t="shared" si="20"/>
        <v/>
      </c>
      <c r="AE170" s="141"/>
      <c r="AF170" s="155" t="str">
        <f t="shared" si="21"/>
        <v/>
      </c>
      <c r="AG170" s="141"/>
      <c r="AH170" s="157" t="str">
        <f t="shared" si="22"/>
        <v/>
      </c>
      <c r="AI170" s="162" t="str">
        <f t="shared" si="23"/>
        <v/>
      </c>
      <c r="AJ170" s="163" t="str">
        <f>IFERROR(IF(AND(AD169="Probabilidad",AD170="Probabilidad"),(AJ169-(+AJ169*AI170)),IF(AND(AD169="Impacto",AD170="Probabilidad"),(AJ168-(+AJ168*AI170)),IF(AD170="Impacto",AJ169,""))),"")</f>
        <v/>
      </c>
      <c r="AK170" s="163" t="str">
        <f>IFERROR(IF(AND(AD169="Impacto",AD170="Impacto"),(AK169-(+AK169*AI170)),IF(AND(AD169="Probabilidad",AD170="Impacto"),(AK168-(+AK168*AI170)),IF(AD170="Probabilidad",AK169,""))),"")</f>
        <v/>
      </c>
      <c r="AL170" s="142"/>
      <c r="AM170" s="142"/>
      <c r="AN170" s="142"/>
      <c r="AO170" s="560"/>
      <c r="AP170" s="560"/>
      <c r="AQ170" s="521"/>
      <c r="AR170" s="560"/>
      <c r="AS170" s="560"/>
      <c r="AT170" s="521"/>
      <c r="AU170" s="521"/>
      <c r="AV170" s="521"/>
      <c r="AW170" s="524"/>
      <c r="AX170" s="515"/>
      <c r="AY170" s="515"/>
      <c r="AZ170" s="515"/>
      <c r="BA170" s="515"/>
      <c r="BB170" s="527"/>
      <c r="BC170" s="515"/>
      <c r="BD170" s="515"/>
      <c r="BE170" s="518"/>
      <c r="BF170" s="518"/>
      <c r="BG170" s="518"/>
      <c r="BH170" s="518"/>
      <c r="BI170" s="518"/>
      <c r="BJ170" s="515"/>
      <c r="BK170" s="515"/>
      <c r="BL170" s="512"/>
    </row>
    <row r="171" spans="1:64" hidden="1">
      <c r="A171" s="633"/>
      <c r="B171" s="633"/>
      <c r="C171" s="633"/>
      <c r="D171" s="537"/>
      <c r="E171" s="540"/>
      <c r="F171" s="543"/>
      <c r="G171" s="513"/>
      <c r="H171" s="522"/>
      <c r="I171" s="546" t="str">
        <f>IF(D171="","",IF(D171="RG",'Identificación RG'!B480,IF(H171="","",(CONCATENATE(H171," ",$K$2," ",G171," ",$K$3," ",M171," ",$K$4," ",L171)))))</f>
        <v/>
      </c>
      <c r="J171" s="549"/>
      <c r="K171" s="552" t="str">
        <f>CONCATENATE(" *",'Identificación RG'!C475," *",'Identificación RG'!E475," *",'Identificación RG'!G475)</f>
        <v xml:space="preserve"> * * *</v>
      </c>
      <c r="L171" s="513"/>
      <c r="M171" s="513"/>
      <c r="N171" s="528"/>
      <c r="O171" s="531"/>
      <c r="P171" s="522"/>
      <c r="Q171" s="534" t="str">
        <f>IF(P171="Muy Alta",100%,IF(P171="Alta",80%,IF(P171="Media",60%,IF(P171="Baja",40%,IF(P171="Muy Baja",20%,"")))))</f>
        <v/>
      </c>
      <c r="R171" s="522"/>
      <c r="S171" s="534" t="str">
        <f>IF(R171="Catastrófico",100%,IF(R171="Mayor",80%,IF(R171="Moderado",60%,IF(R171="Menor",40%,IF(R171="Leve",20%,"")))))</f>
        <v/>
      </c>
      <c r="T171" s="522"/>
      <c r="U171" s="534" t="str">
        <f>IF(T171="Catastrófico",100%,IF(T171="Mayor",80%,IF(T171="Moderado",60%,IF(T171="Menor",40%,IF(T171="Leve",20%,"")))))</f>
        <v/>
      </c>
      <c r="V171" s="555" t="str">
        <f>IF(W171=100%,"Catastrófico",IF(W171=80%,"Mayor",IF(W171=60%,"Moderado",IF(W171=40%,"Menor",IF(W171=20%,"Leve","")))))</f>
        <v/>
      </c>
      <c r="W171" s="534" t="str">
        <f>IF(AND(S171="",U171=""),"",MAX(S171,U171))</f>
        <v/>
      </c>
      <c r="X171" s="534" t="str">
        <f>CONCATENATE(P171,V171)</f>
        <v/>
      </c>
      <c r="Y171" s="519" t="str">
        <f>IF(X171="Muy AltaLeve","Alto",IF(X171="Muy AltaMenor","Alto",IF(X171="Muy AltaModerado","Alto",IF(X171="Muy AltaMayor","Alto",IF(X171="Muy AltaCatastrófico","Extremo",IF(X171="AltaLeve","Moderado",IF(X171="AltaMenor","Moderado",IF(X171="AltaModerado","Alto",IF(X171="AltaMayor","Alto",IF(X171="AltaCatastrófico","Extremo",IF(X171="MediaLeve","Moderado",IF(X171="MediaMenor","Moderado",IF(X171="MediaModerado","Moderado",IF(X171="MediaMayor","Alto",IF(X171="MediaCatastrófico","Extremo",IF(X171="BajaLeve","Bajo",IF(X171="BajaMenor","Moderado",IF(X171="BajaModerado","Moderado",IF(X171="BajaMayor","Alto",IF(X171="BajaCatastrófico","Extremo",IF(X171="Muy BajaLeve","Bajo",IF(X171="Muy BajaMenor","Bajo",IF(X171="Muy BajaModerado","Moderado",IF(X171="Muy BajaMayor","Alto",IF(X171="Muy BajaCatastrófico","Extremo","")))))))))))))))))))))))))</f>
        <v/>
      </c>
      <c r="Z171" s="334">
        <v>1</v>
      </c>
      <c r="AA171" s="131"/>
      <c r="AB171" s="132"/>
      <c r="AC171" s="131"/>
      <c r="AD171" s="148" t="str">
        <f t="shared" si="20"/>
        <v/>
      </c>
      <c r="AE171" s="132"/>
      <c r="AF171" s="153" t="str">
        <f t="shared" si="21"/>
        <v/>
      </c>
      <c r="AG171" s="132"/>
      <c r="AH171" s="153" t="str">
        <f t="shared" si="22"/>
        <v/>
      </c>
      <c r="AI171" s="158" t="str">
        <f t="shared" si="23"/>
        <v/>
      </c>
      <c r="AJ171" s="159" t="str">
        <f>IFERROR(IF(AD171="Probabilidad",(Q171-(+Q171*AI171)),IF(AD171="Impacto",Q171,"")),"")</f>
        <v/>
      </c>
      <c r="AK171" s="159" t="str">
        <f>IFERROR(IF(AD171="Impacto",(W171-(+W171*AI171)),IF(AD171="Probabilidad",W171,"")),"")</f>
        <v/>
      </c>
      <c r="AL171" s="133"/>
      <c r="AM171" s="133"/>
      <c r="AN171" s="133"/>
      <c r="AO171" s="558" t="str">
        <f>Q171</f>
        <v/>
      </c>
      <c r="AP171" s="558" t="str">
        <f>IF(AJ171="","",MIN(AJ171:AJ176))</f>
        <v/>
      </c>
      <c r="AQ171" s="519" t="str">
        <f>IFERROR(IF(AP171="","",IF(AP171&lt;=0.2,"Muy Baja",IF(AP171&lt;=0.4,"Baja",IF(AP171&lt;=0.6,"Media",IF(AP171&lt;=0.8,"Alta","Muy Alta"))))),"")</f>
        <v/>
      </c>
      <c r="AR171" s="558" t="str">
        <f>W171</f>
        <v/>
      </c>
      <c r="AS171" s="558" t="str">
        <f>IF(AK171="","",MIN(AK171:AK176))</f>
        <v/>
      </c>
      <c r="AT171" s="519" t="str">
        <f>IFERROR(IF(AS171="","",IF(AS171&lt;=0.2,"Leve",IF(AS171&lt;=0.4,"Menor",IF(AS171&lt;=0.6,"Moderado",IF(AS171&lt;=0.8,"Mayor","Catastrófico"))))),"")</f>
        <v/>
      </c>
      <c r="AU171" s="519" t="str">
        <f>Y171</f>
        <v/>
      </c>
      <c r="AV171" s="519" t="str">
        <f>IFERROR(IF(OR(AND(AQ171="Muy Baja",AT171="Leve"),AND(AQ171="Muy Baja",AT171="Menor"),AND(AQ171="Baja",AT171="Leve")),"Bajo",IF(OR(AND(AQ171="Muy baja",AT171="Moderado"),AND(AQ171="Baja",AT171="Menor"),AND(AQ171="Baja",AT171="Moderado"),AND(AQ171="Media",AT171="Leve"),AND(AQ171="Media",AT171="Menor"),AND(AQ171="Media",AT171="Moderado"),AND(AQ171="Alta",AT171="Leve"),AND(AQ171="Alta",AT171="Menor")),"Moderado",IF(OR(AND(AQ171="Muy Baja",AT171="Mayor"),AND(AQ171="Baja",AT171="Mayor"),AND(AQ171="Media",AT171="Mayor"),AND(AQ171="Alta",AT171="Moderado"),AND(AQ171="Alta",AT171="Mayor"),AND(AQ171="Muy Alta",AT171="Leve"),AND(AQ171="Muy Alta",AT171="Menor"),AND(AQ171="Muy Alta",AT171="Moderado"),AND(AQ171="Muy Alta",AT171="Mayor")),"Alto",IF(OR(AND(AQ171="Muy Baja",AT171="Catastrófico"),AND(AQ171="Baja",AT171="Catastrófico"),AND(AQ171="Media",AT171="Catastrófico"),AND(AQ171="Alta",AT171="Catastrófico"),AND(AQ171="Muy Alta",AT171="Catastrófico")),"Extremo","")))),"")</f>
        <v/>
      </c>
      <c r="AW171" s="522"/>
      <c r="AX171" s="513"/>
      <c r="AY171" s="513"/>
      <c r="AZ171" s="513"/>
      <c r="BA171" s="513"/>
      <c r="BB171" s="525"/>
      <c r="BC171" s="513"/>
      <c r="BD171" s="513"/>
      <c r="BE171" s="516"/>
      <c r="BF171" s="516"/>
      <c r="BG171" s="516"/>
      <c r="BH171" s="516"/>
      <c r="BI171" s="516"/>
      <c r="BJ171" s="513"/>
      <c r="BK171" s="513"/>
      <c r="BL171" s="510"/>
    </row>
    <row r="172" spans="1:64" hidden="1">
      <c r="A172" s="633"/>
      <c r="B172" s="633"/>
      <c r="C172" s="633"/>
      <c r="D172" s="538"/>
      <c r="E172" s="541"/>
      <c r="F172" s="544"/>
      <c r="G172" s="514"/>
      <c r="H172" s="523"/>
      <c r="I172" s="547"/>
      <c r="J172" s="550"/>
      <c r="K172" s="553"/>
      <c r="L172" s="514"/>
      <c r="M172" s="514"/>
      <c r="N172" s="529"/>
      <c r="O172" s="532"/>
      <c r="P172" s="523"/>
      <c r="Q172" s="535"/>
      <c r="R172" s="523"/>
      <c r="S172" s="535"/>
      <c r="T172" s="523"/>
      <c r="U172" s="535"/>
      <c r="V172" s="556"/>
      <c r="W172" s="535"/>
      <c r="X172" s="535"/>
      <c r="Y172" s="520"/>
      <c r="Z172" s="335">
        <v>2</v>
      </c>
      <c r="AA172" s="136"/>
      <c r="AB172" s="137"/>
      <c r="AC172" s="136"/>
      <c r="AD172" s="149" t="str">
        <f t="shared" si="20"/>
        <v/>
      </c>
      <c r="AE172" s="137"/>
      <c r="AF172" s="154" t="str">
        <f t="shared" si="21"/>
        <v/>
      </c>
      <c r="AG172" s="137"/>
      <c r="AH172" s="156" t="str">
        <f t="shared" si="22"/>
        <v/>
      </c>
      <c r="AI172" s="160" t="str">
        <f t="shared" si="23"/>
        <v/>
      </c>
      <c r="AJ172" s="161" t="str">
        <f>IFERROR(IF(AND(AD171="Probabilidad",AD172="Probabilidad"),(AJ171-(+AJ171*AI172)),IF(AD172="Probabilidad",(Q171-(+Q171*AI172)),IF(AD172="Impacto",AJ171,""))),"")</f>
        <v/>
      </c>
      <c r="AK172" s="161" t="str">
        <f>IFERROR(IF(AND(AD171="Impacto",AD172="Impacto"),(AK171-(+AK171*AI172)),IF(AD172="Impacto",(W171-(W171*AI172)),IF(AD172="Probabilidad",AK171,""))),"")</f>
        <v/>
      </c>
      <c r="AL172" s="138"/>
      <c r="AM172" s="138"/>
      <c r="AN172" s="138"/>
      <c r="AO172" s="559"/>
      <c r="AP172" s="559"/>
      <c r="AQ172" s="520"/>
      <c r="AR172" s="559"/>
      <c r="AS172" s="559"/>
      <c r="AT172" s="520"/>
      <c r="AU172" s="520"/>
      <c r="AV172" s="520"/>
      <c r="AW172" s="523"/>
      <c r="AX172" s="514"/>
      <c r="AY172" s="514"/>
      <c r="AZ172" s="514"/>
      <c r="BA172" s="514"/>
      <c r="BB172" s="526"/>
      <c r="BC172" s="514"/>
      <c r="BD172" s="514"/>
      <c r="BE172" s="517"/>
      <c r="BF172" s="517"/>
      <c r="BG172" s="517"/>
      <c r="BH172" s="517"/>
      <c r="BI172" s="517"/>
      <c r="BJ172" s="514"/>
      <c r="BK172" s="514"/>
      <c r="BL172" s="511"/>
    </row>
    <row r="173" spans="1:64" hidden="1">
      <c r="A173" s="633"/>
      <c r="B173" s="633"/>
      <c r="C173" s="633"/>
      <c r="D173" s="538"/>
      <c r="E173" s="541"/>
      <c r="F173" s="544"/>
      <c r="G173" s="514"/>
      <c r="H173" s="523"/>
      <c r="I173" s="547"/>
      <c r="J173" s="550"/>
      <c r="K173" s="553"/>
      <c r="L173" s="514"/>
      <c r="M173" s="514"/>
      <c r="N173" s="529"/>
      <c r="O173" s="532"/>
      <c r="P173" s="523"/>
      <c r="Q173" s="535"/>
      <c r="R173" s="523"/>
      <c r="S173" s="535"/>
      <c r="T173" s="523"/>
      <c r="U173" s="535"/>
      <c r="V173" s="556"/>
      <c r="W173" s="535"/>
      <c r="X173" s="535"/>
      <c r="Y173" s="520"/>
      <c r="Z173" s="335">
        <v>3</v>
      </c>
      <c r="AA173" s="136"/>
      <c r="AB173" s="137"/>
      <c r="AC173" s="136"/>
      <c r="AD173" s="149" t="str">
        <f t="shared" si="20"/>
        <v/>
      </c>
      <c r="AE173" s="137"/>
      <c r="AF173" s="154" t="str">
        <f t="shared" si="21"/>
        <v/>
      </c>
      <c r="AG173" s="137"/>
      <c r="AH173" s="156" t="str">
        <f t="shared" si="22"/>
        <v/>
      </c>
      <c r="AI173" s="160" t="str">
        <f t="shared" si="23"/>
        <v/>
      </c>
      <c r="AJ173" s="161" t="str">
        <f>IFERROR(IF(AND(AD172="Probabilidad",AD173="Probabilidad"),(AJ172-(+AJ172*AI173)),IF(AND(AD172="Impacto",AD173="Probabilidad"),(AJ171-(+AJ171*AI173)),IF(AD173="Impacto",AJ172,""))),"")</f>
        <v/>
      </c>
      <c r="AK173" s="161" t="str">
        <f>IFERROR(IF(AND(AD172="Impacto",AD173="Impacto"),(AK172-(+AK172*AI173)),IF(AND(AD172="Probabilidad",AD173="Impacto"),(AK171-(+AK171*AI173)),IF(AD173="Probabilidad",AK172,""))),"")</f>
        <v/>
      </c>
      <c r="AL173" s="138"/>
      <c r="AM173" s="138"/>
      <c r="AN173" s="138"/>
      <c r="AO173" s="559"/>
      <c r="AP173" s="559"/>
      <c r="AQ173" s="520"/>
      <c r="AR173" s="559"/>
      <c r="AS173" s="559"/>
      <c r="AT173" s="520"/>
      <c r="AU173" s="520"/>
      <c r="AV173" s="520"/>
      <c r="AW173" s="523"/>
      <c r="AX173" s="514"/>
      <c r="AY173" s="514"/>
      <c r="AZ173" s="514"/>
      <c r="BA173" s="514"/>
      <c r="BB173" s="526"/>
      <c r="BC173" s="514"/>
      <c r="BD173" s="514"/>
      <c r="BE173" s="517"/>
      <c r="BF173" s="517"/>
      <c r="BG173" s="517"/>
      <c r="BH173" s="517"/>
      <c r="BI173" s="517"/>
      <c r="BJ173" s="514"/>
      <c r="BK173" s="514"/>
      <c r="BL173" s="511"/>
    </row>
    <row r="174" spans="1:64" hidden="1">
      <c r="A174" s="633"/>
      <c r="B174" s="633"/>
      <c r="C174" s="633"/>
      <c r="D174" s="538"/>
      <c r="E174" s="541"/>
      <c r="F174" s="544"/>
      <c r="G174" s="514"/>
      <c r="H174" s="523"/>
      <c r="I174" s="547"/>
      <c r="J174" s="550"/>
      <c r="K174" s="553"/>
      <c r="L174" s="514"/>
      <c r="M174" s="514"/>
      <c r="N174" s="529"/>
      <c r="O174" s="532"/>
      <c r="P174" s="523"/>
      <c r="Q174" s="535"/>
      <c r="R174" s="523"/>
      <c r="S174" s="535"/>
      <c r="T174" s="523"/>
      <c r="U174" s="535"/>
      <c r="V174" s="556"/>
      <c r="W174" s="535"/>
      <c r="X174" s="535"/>
      <c r="Y174" s="520"/>
      <c r="Z174" s="335">
        <v>4</v>
      </c>
      <c r="AA174" s="136"/>
      <c r="AB174" s="137"/>
      <c r="AC174" s="136"/>
      <c r="AD174" s="149" t="str">
        <f t="shared" si="20"/>
        <v/>
      </c>
      <c r="AE174" s="137"/>
      <c r="AF174" s="154" t="str">
        <f t="shared" si="21"/>
        <v/>
      </c>
      <c r="AG174" s="137"/>
      <c r="AH174" s="156" t="str">
        <f t="shared" si="22"/>
        <v/>
      </c>
      <c r="AI174" s="160" t="str">
        <f t="shared" si="23"/>
        <v/>
      </c>
      <c r="AJ174" s="161" t="str">
        <f>IFERROR(IF(AND(AD173="Probabilidad",AD174="Probabilidad"),(AJ173-(+AJ173*AI174)),IF(AND(AD173="Impacto",AD174="Probabilidad"),(AJ172-(+AJ172*AI174)),IF(AD174="Impacto",AJ173,""))),"")</f>
        <v/>
      </c>
      <c r="AK174" s="161" t="str">
        <f>IFERROR(IF(AND(AD173="Impacto",AD174="Impacto"),(AK173-(+AK173*AI174)),IF(AND(AD173="Probabilidad",AD174="Impacto"),(AK172-(+AK172*AI174)),IF(AD174="Probabilidad",AK173,""))),"")</f>
        <v/>
      </c>
      <c r="AL174" s="138"/>
      <c r="AM174" s="138"/>
      <c r="AN174" s="138"/>
      <c r="AO174" s="559"/>
      <c r="AP174" s="559"/>
      <c r="AQ174" s="520"/>
      <c r="AR174" s="559"/>
      <c r="AS174" s="559"/>
      <c r="AT174" s="520"/>
      <c r="AU174" s="520"/>
      <c r="AV174" s="520"/>
      <c r="AW174" s="523"/>
      <c r="AX174" s="514"/>
      <c r="AY174" s="514"/>
      <c r="AZ174" s="514"/>
      <c r="BA174" s="514"/>
      <c r="BB174" s="526"/>
      <c r="BC174" s="514"/>
      <c r="BD174" s="514"/>
      <c r="BE174" s="517"/>
      <c r="BF174" s="517"/>
      <c r="BG174" s="517"/>
      <c r="BH174" s="517"/>
      <c r="BI174" s="517"/>
      <c r="BJ174" s="514"/>
      <c r="BK174" s="514"/>
      <c r="BL174" s="511"/>
    </row>
    <row r="175" spans="1:64" hidden="1">
      <c r="A175" s="633"/>
      <c r="B175" s="633"/>
      <c r="C175" s="633"/>
      <c r="D175" s="538"/>
      <c r="E175" s="541"/>
      <c r="F175" s="544"/>
      <c r="G175" s="514"/>
      <c r="H175" s="523"/>
      <c r="I175" s="547"/>
      <c r="J175" s="550"/>
      <c r="K175" s="553"/>
      <c r="L175" s="514"/>
      <c r="M175" s="514"/>
      <c r="N175" s="529"/>
      <c r="O175" s="532"/>
      <c r="P175" s="523"/>
      <c r="Q175" s="535"/>
      <c r="R175" s="523"/>
      <c r="S175" s="535"/>
      <c r="T175" s="523"/>
      <c r="U175" s="535"/>
      <c r="V175" s="556"/>
      <c r="W175" s="535"/>
      <c r="X175" s="535"/>
      <c r="Y175" s="520"/>
      <c r="Z175" s="335">
        <v>5</v>
      </c>
      <c r="AA175" s="136"/>
      <c r="AB175" s="137"/>
      <c r="AC175" s="136"/>
      <c r="AD175" s="149" t="str">
        <f t="shared" si="20"/>
        <v/>
      </c>
      <c r="AE175" s="137"/>
      <c r="AF175" s="154" t="str">
        <f t="shared" si="21"/>
        <v/>
      </c>
      <c r="AG175" s="137"/>
      <c r="AH175" s="156" t="str">
        <f t="shared" si="22"/>
        <v/>
      </c>
      <c r="AI175" s="160" t="str">
        <f t="shared" si="23"/>
        <v/>
      </c>
      <c r="AJ175" s="161" t="str">
        <f>IFERROR(IF(AND(AD174="Probabilidad",AD175="Probabilidad"),(AJ174-(+AJ174*AI175)),IF(AND(AD174="Impacto",AD175="Probabilidad"),(AJ173-(+AJ173*AI175)),IF(AD175="Impacto",AJ174,""))),"")</f>
        <v/>
      </c>
      <c r="AK175" s="161" t="str">
        <f>IFERROR(IF(AND(AD174="Impacto",AD175="Impacto"),(AK174-(+AK174*AI175)),IF(AND(AD174="Probabilidad",AD175="Impacto"),(AK173-(+AK173*AI175)),IF(AD175="Probabilidad",AK174,""))),"")</f>
        <v/>
      </c>
      <c r="AL175" s="138"/>
      <c r="AM175" s="138"/>
      <c r="AN175" s="138"/>
      <c r="AO175" s="559"/>
      <c r="AP175" s="559"/>
      <c r="AQ175" s="520"/>
      <c r="AR175" s="559"/>
      <c r="AS175" s="559"/>
      <c r="AT175" s="520"/>
      <c r="AU175" s="520"/>
      <c r="AV175" s="520"/>
      <c r="AW175" s="523"/>
      <c r="AX175" s="514"/>
      <c r="AY175" s="514"/>
      <c r="AZ175" s="514"/>
      <c r="BA175" s="514"/>
      <c r="BB175" s="526"/>
      <c r="BC175" s="514"/>
      <c r="BD175" s="514"/>
      <c r="BE175" s="517"/>
      <c r="BF175" s="517"/>
      <c r="BG175" s="517"/>
      <c r="BH175" s="517"/>
      <c r="BI175" s="517"/>
      <c r="BJ175" s="514"/>
      <c r="BK175" s="514"/>
      <c r="BL175" s="511"/>
    </row>
    <row r="176" spans="1:64" ht="15.75" hidden="1" thickBot="1">
      <c r="A176" s="633"/>
      <c r="B176" s="633"/>
      <c r="C176" s="633"/>
      <c r="D176" s="539"/>
      <c r="E176" s="542"/>
      <c r="F176" s="545"/>
      <c r="G176" s="515"/>
      <c r="H176" s="524"/>
      <c r="I176" s="548"/>
      <c r="J176" s="551"/>
      <c r="K176" s="554"/>
      <c r="L176" s="515"/>
      <c r="M176" s="515"/>
      <c r="N176" s="530"/>
      <c r="O176" s="533"/>
      <c r="P176" s="524"/>
      <c r="Q176" s="536"/>
      <c r="R176" s="524"/>
      <c r="S176" s="536"/>
      <c r="T176" s="524"/>
      <c r="U176" s="536"/>
      <c r="V176" s="557"/>
      <c r="W176" s="536"/>
      <c r="X176" s="536"/>
      <c r="Y176" s="521"/>
      <c r="Z176" s="336">
        <v>6</v>
      </c>
      <c r="AA176" s="139"/>
      <c r="AB176" s="141"/>
      <c r="AC176" s="139"/>
      <c r="AD176" s="151" t="str">
        <f t="shared" si="20"/>
        <v/>
      </c>
      <c r="AE176" s="141"/>
      <c r="AF176" s="155" t="str">
        <f t="shared" si="21"/>
        <v/>
      </c>
      <c r="AG176" s="141"/>
      <c r="AH176" s="157" t="str">
        <f t="shared" si="22"/>
        <v/>
      </c>
      <c r="AI176" s="162" t="str">
        <f t="shared" si="23"/>
        <v/>
      </c>
      <c r="AJ176" s="163" t="str">
        <f>IFERROR(IF(AND(AD175="Probabilidad",AD176="Probabilidad"),(AJ175-(+AJ175*AI176)),IF(AND(AD175="Impacto",AD176="Probabilidad"),(AJ174-(+AJ174*AI176)),IF(AD176="Impacto",AJ175,""))),"")</f>
        <v/>
      </c>
      <c r="AK176" s="163" t="str">
        <f>IFERROR(IF(AND(AD175="Impacto",AD176="Impacto"),(AK175-(+AK175*AI176)),IF(AND(AD175="Probabilidad",AD176="Impacto"),(AK174-(+AK174*AI176)),IF(AD176="Probabilidad",AK175,""))),"")</f>
        <v/>
      </c>
      <c r="AL176" s="142"/>
      <c r="AM176" s="142"/>
      <c r="AN176" s="142"/>
      <c r="AO176" s="560"/>
      <c r="AP176" s="560"/>
      <c r="AQ176" s="521"/>
      <c r="AR176" s="560"/>
      <c r="AS176" s="560"/>
      <c r="AT176" s="521"/>
      <c r="AU176" s="521"/>
      <c r="AV176" s="521"/>
      <c r="AW176" s="524"/>
      <c r="AX176" s="515"/>
      <c r="AY176" s="515"/>
      <c r="AZ176" s="515"/>
      <c r="BA176" s="515"/>
      <c r="BB176" s="527"/>
      <c r="BC176" s="515"/>
      <c r="BD176" s="515"/>
      <c r="BE176" s="518"/>
      <c r="BF176" s="518"/>
      <c r="BG176" s="518"/>
      <c r="BH176" s="518"/>
      <c r="BI176" s="518"/>
      <c r="BJ176" s="515"/>
      <c r="BK176" s="515"/>
      <c r="BL176" s="512"/>
    </row>
    <row r="177" spans="1:64" hidden="1">
      <c r="A177" s="633"/>
      <c r="B177" s="633"/>
      <c r="C177" s="633"/>
      <c r="D177" s="537"/>
      <c r="E177" s="540"/>
      <c r="F177" s="543"/>
      <c r="G177" s="513"/>
      <c r="H177" s="522"/>
      <c r="I177" s="546" t="str">
        <f>IF(D177="","",IF(D177="RG",'Identificación RG'!B497,IF(H177="","",(CONCATENATE(H177," ",$K$2," ",G177," ",$K$3," ",M177," ",$K$4," ",L177)))))</f>
        <v/>
      </c>
      <c r="J177" s="549"/>
      <c r="K177" s="552" t="str">
        <f>CONCATENATE(" *",'Identificación RG'!C492," *",'Identificación RG'!E492," *",'Identificación RG'!G492)</f>
        <v xml:space="preserve"> * * *</v>
      </c>
      <c r="L177" s="513"/>
      <c r="M177" s="513"/>
      <c r="N177" s="528"/>
      <c r="O177" s="531"/>
      <c r="P177" s="522"/>
      <c r="Q177" s="534" t="str">
        <f>IF(P177="Muy Alta",100%,IF(P177="Alta",80%,IF(P177="Media",60%,IF(P177="Baja",40%,IF(P177="Muy Baja",20%,"")))))</f>
        <v/>
      </c>
      <c r="R177" s="522"/>
      <c r="S177" s="534" t="str">
        <f>IF(R177="Catastrófico",100%,IF(R177="Mayor",80%,IF(R177="Moderado",60%,IF(R177="Menor",40%,IF(R177="Leve",20%,"")))))</f>
        <v/>
      </c>
      <c r="T177" s="522"/>
      <c r="U177" s="534" t="str">
        <f>IF(T177="Catastrófico",100%,IF(T177="Mayor",80%,IF(T177="Moderado",60%,IF(T177="Menor",40%,IF(T177="Leve",20%,"")))))</f>
        <v/>
      </c>
      <c r="V177" s="555" t="str">
        <f>IF(W177=100%,"Catastrófico",IF(W177=80%,"Mayor",IF(W177=60%,"Moderado",IF(W177=40%,"Menor",IF(W177=20%,"Leve","")))))</f>
        <v/>
      </c>
      <c r="W177" s="534" t="str">
        <f>IF(AND(S177="",U177=""),"",MAX(S177,U177))</f>
        <v/>
      </c>
      <c r="X177" s="534" t="str">
        <f>CONCATENATE(P177,V177)</f>
        <v/>
      </c>
      <c r="Y177" s="519" t="str">
        <f>IF(X177="Muy AltaLeve","Alto",IF(X177="Muy AltaMenor","Alto",IF(X177="Muy AltaModerado","Alto",IF(X177="Muy AltaMayor","Alto",IF(X177="Muy AltaCatastrófico","Extremo",IF(X177="AltaLeve","Moderado",IF(X177="AltaMenor","Moderado",IF(X177="AltaModerado","Alto",IF(X177="AltaMayor","Alto",IF(X177="AltaCatastrófico","Extremo",IF(X177="MediaLeve","Moderado",IF(X177="MediaMenor","Moderado",IF(X177="MediaModerado","Moderado",IF(X177="MediaMayor","Alto",IF(X177="MediaCatastrófico","Extremo",IF(X177="BajaLeve","Bajo",IF(X177="BajaMenor","Moderado",IF(X177="BajaModerado","Moderado",IF(X177="BajaMayor","Alto",IF(X177="BajaCatastrófico","Extremo",IF(X177="Muy BajaLeve","Bajo",IF(X177="Muy BajaMenor","Bajo",IF(X177="Muy BajaModerado","Moderado",IF(X177="Muy BajaMayor","Alto",IF(X177="Muy BajaCatastrófico","Extremo","")))))))))))))))))))))))))</f>
        <v/>
      </c>
      <c r="Z177" s="334">
        <v>1</v>
      </c>
      <c r="AA177" s="131"/>
      <c r="AB177" s="132"/>
      <c r="AC177" s="131"/>
      <c r="AD177" s="148" t="str">
        <f t="shared" si="20"/>
        <v/>
      </c>
      <c r="AE177" s="132"/>
      <c r="AF177" s="153" t="str">
        <f t="shared" si="21"/>
        <v/>
      </c>
      <c r="AG177" s="132"/>
      <c r="AH177" s="153" t="str">
        <f t="shared" si="22"/>
        <v/>
      </c>
      <c r="AI177" s="158" t="str">
        <f t="shared" si="23"/>
        <v/>
      </c>
      <c r="AJ177" s="159" t="str">
        <f>IFERROR(IF(AD177="Probabilidad",(Q177-(+Q177*AI177)),IF(AD177="Impacto",Q177,"")),"")</f>
        <v/>
      </c>
      <c r="AK177" s="159" t="str">
        <f>IFERROR(IF(AD177="Impacto",(W177-(+W177*AI177)),IF(AD177="Probabilidad",W177,"")),"")</f>
        <v/>
      </c>
      <c r="AL177" s="133"/>
      <c r="AM177" s="133"/>
      <c r="AN177" s="133"/>
      <c r="AO177" s="558" t="str">
        <f>Q177</f>
        <v/>
      </c>
      <c r="AP177" s="558" t="str">
        <f>IF(AJ177="","",MIN(AJ177:AJ182))</f>
        <v/>
      </c>
      <c r="AQ177" s="519" t="str">
        <f>IFERROR(IF(AP177="","",IF(AP177&lt;=0.2,"Muy Baja",IF(AP177&lt;=0.4,"Baja",IF(AP177&lt;=0.6,"Media",IF(AP177&lt;=0.8,"Alta","Muy Alta"))))),"")</f>
        <v/>
      </c>
      <c r="AR177" s="558" t="str">
        <f>W177</f>
        <v/>
      </c>
      <c r="AS177" s="558" t="str">
        <f>IF(AK177="","",MIN(AK177:AK182))</f>
        <v/>
      </c>
      <c r="AT177" s="519" t="str">
        <f>IFERROR(IF(AS177="","",IF(AS177&lt;=0.2,"Leve",IF(AS177&lt;=0.4,"Menor",IF(AS177&lt;=0.6,"Moderado",IF(AS177&lt;=0.8,"Mayor","Catastrófico"))))),"")</f>
        <v/>
      </c>
      <c r="AU177" s="519" t="str">
        <f>Y177</f>
        <v/>
      </c>
      <c r="AV177" s="519" t="str">
        <f>IFERROR(IF(OR(AND(AQ177="Muy Baja",AT177="Leve"),AND(AQ177="Muy Baja",AT177="Menor"),AND(AQ177="Baja",AT177="Leve")),"Bajo",IF(OR(AND(AQ177="Muy baja",AT177="Moderado"),AND(AQ177="Baja",AT177="Menor"),AND(AQ177="Baja",AT177="Moderado"),AND(AQ177="Media",AT177="Leve"),AND(AQ177="Media",AT177="Menor"),AND(AQ177="Media",AT177="Moderado"),AND(AQ177="Alta",AT177="Leve"),AND(AQ177="Alta",AT177="Menor")),"Moderado",IF(OR(AND(AQ177="Muy Baja",AT177="Mayor"),AND(AQ177="Baja",AT177="Mayor"),AND(AQ177="Media",AT177="Mayor"),AND(AQ177="Alta",AT177="Moderado"),AND(AQ177="Alta",AT177="Mayor"),AND(AQ177="Muy Alta",AT177="Leve"),AND(AQ177="Muy Alta",AT177="Menor"),AND(AQ177="Muy Alta",AT177="Moderado"),AND(AQ177="Muy Alta",AT177="Mayor")),"Alto",IF(OR(AND(AQ177="Muy Baja",AT177="Catastrófico"),AND(AQ177="Baja",AT177="Catastrófico"),AND(AQ177="Media",AT177="Catastrófico"),AND(AQ177="Alta",AT177="Catastrófico"),AND(AQ177="Muy Alta",AT177="Catastrófico")),"Extremo","")))),"")</f>
        <v/>
      </c>
      <c r="AW177" s="522"/>
      <c r="AX177" s="513"/>
      <c r="AY177" s="513"/>
      <c r="AZ177" s="513"/>
      <c r="BA177" s="513"/>
      <c r="BB177" s="525"/>
      <c r="BC177" s="513"/>
      <c r="BD177" s="513"/>
      <c r="BE177" s="516"/>
      <c r="BF177" s="516"/>
      <c r="BG177" s="516"/>
      <c r="BH177" s="516"/>
      <c r="BI177" s="516"/>
      <c r="BJ177" s="513"/>
      <c r="BK177" s="513"/>
      <c r="BL177" s="510"/>
    </row>
    <row r="178" spans="1:64" hidden="1">
      <c r="A178" s="633"/>
      <c r="B178" s="633"/>
      <c r="C178" s="633"/>
      <c r="D178" s="538"/>
      <c r="E178" s="541"/>
      <c r="F178" s="544"/>
      <c r="G178" s="514"/>
      <c r="H178" s="523"/>
      <c r="I178" s="547"/>
      <c r="J178" s="550"/>
      <c r="K178" s="553"/>
      <c r="L178" s="514"/>
      <c r="M178" s="514"/>
      <c r="N178" s="529"/>
      <c r="O178" s="532"/>
      <c r="P178" s="523"/>
      <c r="Q178" s="535"/>
      <c r="R178" s="523"/>
      <c r="S178" s="535"/>
      <c r="T178" s="523"/>
      <c r="U178" s="535"/>
      <c r="V178" s="556"/>
      <c r="W178" s="535"/>
      <c r="X178" s="535"/>
      <c r="Y178" s="520"/>
      <c r="Z178" s="335">
        <v>2</v>
      </c>
      <c r="AA178" s="136"/>
      <c r="AB178" s="137"/>
      <c r="AC178" s="136"/>
      <c r="AD178" s="149" t="str">
        <f t="shared" si="20"/>
        <v/>
      </c>
      <c r="AE178" s="137"/>
      <c r="AF178" s="154" t="str">
        <f t="shared" si="21"/>
        <v/>
      </c>
      <c r="AG178" s="137"/>
      <c r="AH178" s="156" t="str">
        <f t="shared" si="22"/>
        <v/>
      </c>
      <c r="AI178" s="160" t="str">
        <f t="shared" si="23"/>
        <v/>
      </c>
      <c r="AJ178" s="161" t="str">
        <f>IFERROR(IF(AND(AD177="Probabilidad",AD178="Probabilidad"),(AJ177-(+AJ177*AI178)),IF(AD178="Probabilidad",(Q177-(+Q177*AI178)),IF(AD178="Impacto",AJ177,""))),"")</f>
        <v/>
      </c>
      <c r="AK178" s="161" t="str">
        <f>IFERROR(IF(AND(AD177="Impacto",AD178="Impacto"),(AK177-(+AK177*AI178)),IF(AD178="Impacto",(W177-(W177*AI178)),IF(AD178="Probabilidad",AK177,""))),"")</f>
        <v/>
      </c>
      <c r="AL178" s="138"/>
      <c r="AM178" s="138"/>
      <c r="AN178" s="138"/>
      <c r="AO178" s="559"/>
      <c r="AP178" s="559"/>
      <c r="AQ178" s="520"/>
      <c r="AR178" s="559"/>
      <c r="AS178" s="559"/>
      <c r="AT178" s="520"/>
      <c r="AU178" s="520"/>
      <c r="AV178" s="520"/>
      <c r="AW178" s="523"/>
      <c r="AX178" s="514"/>
      <c r="AY178" s="514"/>
      <c r="AZ178" s="514"/>
      <c r="BA178" s="514"/>
      <c r="BB178" s="526"/>
      <c r="BC178" s="514"/>
      <c r="BD178" s="514"/>
      <c r="BE178" s="517"/>
      <c r="BF178" s="517"/>
      <c r="BG178" s="517"/>
      <c r="BH178" s="517"/>
      <c r="BI178" s="517"/>
      <c r="BJ178" s="514"/>
      <c r="BK178" s="514"/>
      <c r="BL178" s="511"/>
    </row>
    <row r="179" spans="1:64" hidden="1">
      <c r="A179" s="633"/>
      <c r="B179" s="633"/>
      <c r="C179" s="633"/>
      <c r="D179" s="538"/>
      <c r="E179" s="541"/>
      <c r="F179" s="544"/>
      <c r="G179" s="514"/>
      <c r="H179" s="523"/>
      <c r="I179" s="547"/>
      <c r="J179" s="550"/>
      <c r="K179" s="553"/>
      <c r="L179" s="514"/>
      <c r="M179" s="514"/>
      <c r="N179" s="529"/>
      <c r="O179" s="532"/>
      <c r="P179" s="523"/>
      <c r="Q179" s="535"/>
      <c r="R179" s="523"/>
      <c r="S179" s="535"/>
      <c r="T179" s="523"/>
      <c r="U179" s="535"/>
      <c r="V179" s="556"/>
      <c r="W179" s="535"/>
      <c r="X179" s="535"/>
      <c r="Y179" s="520"/>
      <c r="Z179" s="335">
        <v>3</v>
      </c>
      <c r="AA179" s="136"/>
      <c r="AB179" s="137"/>
      <c r="AC179" s="136"/>
      <c r="AD179" s="149" t="str">
        <f t="shared" si="20"/>
        <v/>
      </c>
      <c r="AE179" s="137"/>
      <c r="AF179" s="154" t="str">
        <f t="shared" si="21"/>
        <v/>
      </c>
      <c r="AG179" s="137"/>
      <c r="AH179" s="156" t="str">
        <f t="shared" si="22"/>
        <v/>
      </c>
      <c r="AI179" s="160" t="str">
        <f t="shared" si="23"/>
        <v/>
      </c>
      <c r="AJ179" s="161" t="str">
        <f>IFERROR(IF(AND(AD178="Probabilidad",AD179="Probabilidad"),(AJ178-(+AJ178*AI179)),IF(AND(AD178="Impacto",AD179="Probabilidad"),(AJ177-(+AJ177*AI179)),IF(AD179="Impacto",AJ178,""))),"")</f>
        <v/>
      </c>
      <c r="AK179" s="161" t="str">
        <f>IFERROR(IF(AND(AD178="Impacto",AD179="Impacto"),(AK178-(+AK178*AI179)),IF(AND(AD178="Probabilidad",AD179="Impacto"),(AK177-(+AK177*AI179)),IF(AD179="Probabilidad",AK178,""))),"")</f>
        <v/>
      </c>
      <c r="AL179" s="138"/>
      <c r="AM179" s="138"/>
      <c r="AN179" s="138"/>
      <c r="AO179" s="559"/>
      <c r="AP179" s="559"/>
      <c r="AQ179" s="520"/>
      <c r="AR179" s="559"/>
      <c r="AS179" s="559"/>
      <c r="AT179" s="520"/>
      <c r="AU179" s="520"/>
      <c r="AV179" s="520"/>
      <c r="AW179" s="523"/>
      <c r="AX179" s="514"/>
      <c r="AY179" s="514"/>
      <c r="AZ179" s="514"/>
      <c r="BA179" s="514"/>
      <c r="BB179" s="526"/>
      <c r="BC179" s="514"/>
      <c r="BD179" s="514"/>
      <c r="BE179" s="517"/>
      <c r="BF179" s="517"/>
      <c r="BG179" s="517"/>
      <c r="BH179" s="517"/>
      <c r="BI179" s="517"/>
      <c r="BJ179" s="514"/>
      <c r="BK179" s="514"/>
      <c r="BL179" s="511"/>
    </row>
    <row r="180" spans="1:64" hidden="1">
      <c r="A180" s="633"/>
      <c r="B180" s="633"/>
      <c r="C180" s="633"/>
      <c r="D180" s="538"/>
      <c r="E180" s="541"/>
      <c r="F180" s="544"/>
      <c r="G180" s="514"/>
      <c r="H180" s="523"/>
      <c r="I180" s="547"/>
      <c r="J180" s="550"/>
      <c r="K180" s="553"/>
      <c r="L180" s="514"/>
      <c r="M180" s="514"/>
      <c r="N180" s="529"/>
      <c r="O180" s="532"/>
      <c r="P180" s="523"/>
      <c r="Q180" s="535"/>
      <c r="R180" s="523"/>
      <c r="S180" s="535"/>
      <c r="T180" s="523"/>
      <c r="U180" s="535"/>
      <c r="V180" s="556"/>
      <c r="W180" s="535"/>
      <c r="X180" s="535"/>
      <c r="Y180" s="520"/>
      <c r="Z180" s="335">
        <v>4</v>
      </c>
      <c r="AA180" s="136"/>
      <c r="AB180" s="137"/>
      <c r="AC180" s="136"/>
      <c r="AD180" s="149" t="str">
        <f t="shared" si="20"/>
        <v/>
      </c>
      <c r="AE180" s="137"/>
      <c r="AF180" s="154" t="str">
        <f t="shared" si="21"/>
        <v/>
      </c>
      <c r="AG180" s="137"/>
      <c r="AH180" s="156" t="str">
        <f t="shared" si="22"/>
        <v/>
      </c>
      <c r="AI180" s="160" t="str">
        <f t="shared" si="23"/>
        <v/>
      </c>
      <c r="AJ180" s="161" t="str">
        <f>IFERROR(IF(AND(AD179="Probabilidad",AD180="Probabilidad"),(AJ179-(+AJ179*AI180)),IF(AND(AD179="Impacto",AD180="Probabilidad"),(AJ178-(+AJ178*AI180)),IF(AD180="Impacto",AJ179,""))),"")</f>
        <v/>
      </c>
      <c r="AK180" s="161" t="str">
        <f>IFERROR(IF(AND(AD179="Impacto",AD180="Impacto"),(AK179-(+AK179*AI180)),IF(AND(AD179="Probabilidad",AD180="Impacto"),(AK178-(+AK178*AI180)),IF(AD180="Probabilidad",AK179,""))),"")</f>
        <v/>
      </c>
      <c r="AL180" s="138"/>
      <c r="AM180" s="138"/>
      <c r="AN180" s="138"/>
      <c r="AO180" s="559"/>
      <c r="AP180" s="559"/>
      <c r="AQ180" s="520"/>
      <c r="AR180" s="559"/>
      <c r="AS180" s="559"/>
      <c r="AT180" s="520"/>
      <c r="AU180" s="520"/>
      <c r="AV180" s="520"/>
      <c r="AW180" s="523"/>
      <c r="AX180" s="514"/>
      <c r="AY180" s="514"/>
      <c r="AZ180" s="514"/>
      <c r="BA180" s="514"/>
      <c r="BB180" s="526"/>
      <c r="BC180" s="514"/>
      <c r="BD180" s="514"/>
      <c r="BE180" s="517"/>
      <c r="BF180" s="517"/>
      <c r="BG180" s="517"/>
      <c r="BH180" s="517"/>
      <c r="BI180" s="517"/>
      <c r="BJ180" s="514"/>
      <c r="BK180" s="514"/>
      <c r="BL180" s="511"/>
    </row>
    <row r="181" spans="1:64" hidden="1">
      <c r="A181" s="633"/>
      <c r="B181" s="633"/>
      <c r="C181" s="633"/>
      <c r="D181" s="538"/>
      <c r="E181" s="541"/>
      <c r="F181" s="544"/>
      <c r="G181" s="514"/>
      <c r="H181" s="523"/>
      <c r="I181" s="547"/>
      <c r="J181" s="550"/>
      <c r="K181" s="553"/>
      <c r="L181" s="514"/>
      <c r="M181" s="514"/>
      <c r="N181" s="529"/>
      <c r="O181" s="532"/>
      <c r="P181" s="523"/>
      <c r="Q181" s="535"/>
      <c r="R181" s="523"/>
      <c r="S181" s="535"/>
      <c r="T181" s="523"/>
      <c r="U181" s="535"/>
      <c r="V181" s="556"/>
      <c r="W181" s="535"/>
      <c r="X181" s="535"/>
      <c r="Y181" s="520"/>
      <c r="Z181" s="335">
        <v>5</v>
      </c>
      <c r="AA181" s="136"/>
      <c r="AB181" s="137"/>
      <c r="AC181" s="136"/>
      <c r="AD181" s="149" t="str">
        <f t="shared" si="20"/>
        <v/>
      </c>
      <c r="AE181" s="137"/>
      <c r="AF181" s="154" t="str">
        <f t="shared" si="21"/>
        <v/>
      </c>
      <c r="AG181" s="137"/>
      <c r="AH181" s="156" t="str">
        <f t="shared" si="22"/>
        <v/>
      </c>
      <c r="AI181" s="160" t="str">
        <f t="shared" si="23"/>
        <v/>
      </c>
      <c r="AJ181" s="161" t="str">
        <f>IFERROR(IF(AND(AD180="Probabilidad",AD181="Probabilidad"),(AJ180-(+AJ180*AI181)),IF(AND(AD180="Impacto",AD181="Probabilidad"),(AJ179-(+AJ179*AI181)),IF(AD181="Impacto",AJ180,""))),"")</f>
        <v/>
      </c>
      <c r="AK181" s="161" t="str">
        <f>IFERROR(IF(AND(AD180="Impacto",AD181="Impacto"),(AK180-(+AK180*AI181)),IF(AND(AD180="Probabilidad",AD181="Impacto"),(AK179-(+AK179*AI181)),IF(AD181="Probabilidad",AK180,""))),"")</f>
        <v/>
      </c>
      <c r="AL181" s="138"/>
      <c r="AM181" s="138"/>
      <c r="AN181" s="138"/>
      <c r="AO181" s="559"/>
      <c r="AP181" s="559"/>
      <c r="AQ181" s="520"/>
      <c r="AR181" s="559"/>
      <c r="AS181" s="559"/>
      <c r="AT181" s="520"/>
      <c r="AU181" s="520"/>
      <c r="AV181" s="520"/>
      <c r="AW181" s="523"/>
      <c r="AX181" s="514"/>
      <c r="AY181" s="514"/>
      <c r="AZ181" s="514"/>
      <c r="BA181" s="514"/>
      <c r="BB181" s="526"/>
      <c r="BC181" s="514"/>
      <c r="BD181" s="514"/>
      <c r="BE181" s="517"/>
      <c r="BF181" s="517"/>
      <c r="BG181" s="517"/>
      <c r="BH181" s="517"/>
      <c r="BI181" s="517"/>
      <c r="BJ181" s="514"/>
      <c r="BK181" s="514"/>
      <c r="BL181" s="511"/>
    </row>
    <row r="182" spans="1:64" ht="15.75" hidden="1" thickBot="1">
      <c r="A182" s="633"/>
      <c r="B182" s="633"/>
      <c r="C182" s="633"/>
      <c r="D182" s="539"/>
      <c r="E182" s="542"/>
      <c r="F182" s="545"/>
      <c r="G182" s="515"/>
      <c r="H182" s="524"/>
      <c r="I182" s="548"/>
      <c r="J182" s="551"/>
      <c r="K182" s="554"/>
      <c r="L182" s="515"/>
      <c r="M182" s="515"/>
      <c r="N182" s="530"/>
      <c r="O182" s="533"/>
      <c r="P182" s="524"/>
      <c r="Q182" s="536"/>
      <c r="R182" s="524"/>
      <c r="S182" s="536"/>
      <c r="T182" s="524"/>
      <c r="U182" s="536"/>
      <c r="V182" s="557"/>
      <c r="W182" s="536"/>
      <c r="X182" s="536"/>
      <c r="Y182" s="521"/>
      <c r="Z182" s="336">
        <v>6</v>
      </c>
      <c r="AA182" s="139"/>
      <c r="AB182" s="141"/>
      <c r="AC182" s="139"/>
      <c r="AD182" s="151" t="str">
        <f t="shared" si="20"/>
        <v/>
      </c>
      <c r="AE182" s="141"/>
      <c r="AF182" s="155" t="str">
        <f t="shared" si="21"/>
        <v/>
      </c>
      <c r="AG182" s="141"/>
      <c r="AH182" s="157" t="str">
        <f t="shared" si="22"/>
        <v/>
      </c>
      <c r="AI182" s="162" t="str">
        <f t="shared" si="23"/>
        <v/>
      </c>
      <c r="AJ182" s="163" t="str">
        <f>IFERROR(IF(AND(AD181="Probabilidad",AD182="Probabilidad"),(AJ181-(+AJ181*AI182)),IF(AND(AD181="Impacto",AD182="Probabilidad"),(AJ180-(+AJ180*AI182)),IF(AD182="Impacto",AJ181,""))),"")</f>
        <v/>
      </c>
      <c r="AK182" s="163" t="str">
        <f>IFERROR(IF(AND(AD181="Impacto",AD182="Impacto"),(AK181-(+AK181*AI182)),IF(AND(AD181="Probabilidad",AD182="Impacto"),(AK180-(+AK180*AI182)),IF(AD182="Probabilidad",AK181,""))),"")</f>
        <v/>
      </c>
      <c r="AL182" s="142"/>
      <c r="AM182" s="142"/>
      <c r="AN182" s="142"/>
      <c r="AO182" s="560"/>
      <c r="AP182" s="560"/>
      <c r="AQ182" s="521"/>
      <c r="AR182" s="560"/>
      <c r="AS182" s="560"/>
      <c r="AT182" s="521"/>
      <c r="AU182" s="521"/>
      <c r="AV182" s="521"/>
      <c r="AW182" s="524"/>
      <c r="AX182" s="515"/>
      <c r="AY182" s="515"/>
      <c r="AZ182" s="515"/>
      <c r="BA182" s="515"/>
      <c r="BB182" s="527"/>
      <c r="BC182" s="515"/>
      <c r="BD182" s="515"/>
      <c r="BE182" s="518"/>
      <c r="BF182" s="518"/>
      <c r="BG182" s="518"/>
      <c r="BH182" s="518"/>
      <c r="BI182" s="518"/>
      <c r="BJ182" s="515"/>
      <c r="BK182" s="515"/>
      <c r="BL182" s="512"/>
    </row>
    <row r="183" spans="1:64" hidden="1">
      <c r="A183" s="633"/>
      <c r="B183" s="633"/>
      <c r="C183" s="633"/>
      <c r="D183" s="537"/>
      <c r="E183" s="540"/>
      <c r="F183" s="543"/>
      <c r="G183" s="513"/>
      <c r="H183" s="522"/>
      <c r="I183" s="546" t="str">
        <f>IF(D183="","",IF(D183="RG",'Identificación RG'!B514,IF(H183="","",(CONCATENATE(H183," ",$K$2," ",G183," ",$K$3," ",M183," ",$K$4," ",L183)))))</f>
        <v/>
      </c>
      <c r="J183" s="549"/>
      <c r="K183" s="552" t="str">
        <f>CONCATENATE(" *",'Identificación RG'!C509," *",'Identificación RG'!E509," *",'Identificación RG'!G509)</f>
        <v xml:space="preserve"> * * *</v>
      </c>
      <c r="L183" s="513"/>
      <c r="M183" s="513"/>
      <c r="N183" s="528"/>
      <c r="O183" s="531"/>
      <c r="P183" s="522"/>
      <c r="Q183" s="534" t="str">
        <f>IF(P183="Muy Alta",100%,IF(P183="Alta",80%,IF(P183="Media",60%,IF(P183="Baja",40%,IF(P183="Muy Baja",20%,"")))))</f>
        <v/>
      </c>
      <c r="R183" s="522"/>
      <c r="S183" s="534" t="str">
        <f>IF(R183="Catastrófico",100%,IF(R183="Mayor",80%,IF(R183="Moderado",60%,IF(R183="Menor",40%,IF(R183="Leve",20%,"")))))</f>
        <v/>
      </c>
      <c r="T183" s="522"/>
      <c r="U183" s="534" t="str">
        <f>IF(T183="Catastrófico",100%,IF(T183="Mayor",80%,IF(T183="Moderado",60%,IF(T183="Menor",40%,IF(T183="Leve",20%,"")))))</f>
        <v/>
      </c>
      <c r="V183" s="555" t="str">
        <f>IF(W183=100%,"Catastrófico",IF(W183=80%,"Mayor",IF(W183=60%,"Moderado",IF(W183=40%,"Menor",IF(W183=20%,"Leve","")))))</f>
        <v/>
      </c>
      <c r="W183" s="534" t="str">
        <f>IF(AND(S183="",U183=""),"",MAX(S183,U183))</f>
        <v/>
      </c>
      <c r="X183" s="534" t="str">
        <f>CONCATENATE(P183,V183)</f>
        <v/>
      </c>
      <c r="Y183" s="519" t="str">
        <f>IF(X183="Muy AltaLeve","Alto",IF(X183="Muy AltaMenor","Alto",IF(X183="Muy AltaModerado","Alto",IF(X183="Muy AltaMayor","Alto",IF(X183="Muy AltaCatastrófico","Extremo",IF(X183="AltaLeve","Moderado",IF(X183="AltaMenor","Moderado",IF(X183="AltaModerado","Alto",IF(X183="AltaMayor","Alto",IF(X183="AltaCatastrófico","Extremo",IF(X183="MediaLeve","Moderado",IF(X183="MediaMenor","Moderado",IF(X183="MediaModerado","Moderado",IF(X183="MediaMayor","Alto",IF(X183="MediaCatastrófico","Extremo",IF(X183="BajaLeve","Bajo",IF(X183="BajaMenor","Moderado",IF(X183="BajaModerado","Moderado",IF(X183="BajaMayor","Alto",IF(X183="BajaCatastrófico","Extremo",IF(X183="Muy BajaLeve","Bajo",IF(X183="Muy BajaMenor","Bajo",IF(X183="Muy BajaModerado","Moderado",IF(X183="Muy BajaMayor","Alto",IF(X183="Muy BajaCatastrófico","Extremo","")))))))))))))))))))))))))</f>
        <v/>
      </c>
      <c r="Z183" s="334">
        <v>1</v>
      </c>
      <c r="AA183" s="131"/>
      <c r="AB183" s="132"/>
      <c r="AC183" s="131"/>
      <c r="AD183" s="148" t="str">
        <f t="shared" si="20"/>
        <v/>
      </c>
      <c r="AE183" s="132"/>
      <c r="AF183" s="153" t="str">
        <f t="shared" si="21"/>
        <v/>
      </c>
      <c r="AG183" s="132"/>
      <c r="AH183" s="153" t="str">
        <f t="shared" si="22"/>
        <v/>
      </c>
      <c r="AI183" s="158" t="str">
        <f t="shared" si="23"/>
        <v/>
      </c>
      <c r="AJ183" s="159" t="str">
        <f>IFERROR(IF(AD183="Probabilidad",(Q183-(+Q183*AI183)),IF(AD183="Impacto",Q183,"")),"")</f>
        <v/>
      </c>
      <c r="AK183" s="159" t="str">
        <f>IFERROR(IF(AD183="Impacto",(W183-(+W183*AI183)),IF(AD183="Probabilidad",W183,"")),"")</f>
        <v/>
      </c>
      <c r="AL183" s="133"/>
      <c r="AM183" s="133"/>
      <c r="AN183" s="133"/>
      <c r="AO183" s="558" t="str">
        <f>Q183</f>
        <v/>
      </c>
      <c r="AP183" s="558" t="str">
        <f>IF(AJ183="","",MIN(AJ183:AJ188))</f>
        <v/>
      </c>
      <c r="AQ183" s="519" t="str">
        <f>IFERROR(IF(AP183="","",IF(AP183&lt;=0.2,"Muy Baja",IF(AP183&lt;=0.4,"Baja",IF(AP183&lt;=0.6,"Media",IF(AP183&lt;=0.8,"Alta","Muy Alta"))))),"")</f>
        <v/>
      </c>
      <c r="AR183" s="558" t="str">
        <f>W183</f>
        <v/>
      </c>
      <c r="AS183" s="558" t="str">
        <f>IF(AK183="","",MIN(AK183:AK188))</f>
        <v/>
      </c>
      <c r="AT183" s="519" t="str">
        <f>IFERROR(IF(AS183="","",IF(AS183&lt;=0.2,"Leve",IF(AS183&lt;=0.4,"Menor",IF(AS183&lt;=0.6,"Moderado",IF(AS183&lt;=0.8,"Mayor","Catastrófico"))))),"")</f>
        <v/>
      </c>
      <c r="AU183" s="519" t="str">
        <f>Y183</f>
        <v/>
      </c>
      <c r="AV183" s="519" t="str">
        <f>IFERROR(IF(OR(AND(AQ183="Muy Baja",AT183="Leve"),AND(AQ183="Muy Baja",AT183="Menor"),AND(AQ183="Baja",AT183="Leve")),"Bajo",IF(OR(AND(AQ183="Muy baja",AT183="Moderado"),AND(AQ183="Baja",AT183="Menor"),AND(AQ183="Baja",AT183="Moderado"),AND(AQ183="Media",AT183="Leve"),AND(AQ183="Media",AT183="Menor"),AND(AQ183="Media",AT183="Moderado"),AND(AQ183="Alta",AT183="Leve"),AND(AQ183="Alta",AT183="Menor")),"Moderado",IF(OR(AND(AQ183="Muy Baja",AT183="Mayor"),AND(AQ183="Baja",AT183="Mayor"),AND(AQ183="Media",AT183="Mayor"),AND(AQ183="Alta",AT183="Moderado"),AND(AQ183="Alta",AT183="Mayor"),AND(AQ183="Muy Alta",AT183="Leve"),AND(AQ183="Muy Alta",AT183="Menor"),AND(AQ183="Muy Alta",AT183="Moderado"),AND(AQ183="Muy Alta",AT183="Mayor")),"Alto",IF(OR(AND(AQ183="Muy Baja",AT183="Catastrófico"),AND(AQ183="Baja",AT183="Catastrófico"),AND(AQ183="Media",AT183="Catastrófico"),AND(AQ183="Alta",AT183="Catastrófico"),AND(AQ183="Muy Alta",AT183="Catastrófico")),"Extremo","")))),"")</f>
        <v/>
      </c>
      <c r="AW183" s="522"/>
      <c r="AX183" s="513"/>
      <c r="AY183" s="513"/>
      <c r="AZ183" s="513"/>
      <c r="BA183" s="513"/>
      <c r="BB183" s="525"/>
      <c r="BC183" s="513"/>
      <c r="BD183" s="513"/>
      <c r="BE183" s="516"/>
      <c r="BF183" s="516"/>
      <c r="BG183" s="516"/>
      <c r="BH183" s="516"/>
      <c r="BI183" s="516"/>
      <c r="BJ183" s="513"/>
      <c r="BK183" s="513"/>
      <c r="BL183" s="510"/>
    </row>
    <row r="184" spans="1:64" hidden="1">
      <c r="A184" s="633"/>
      <c r="B184" s="633"/>
      <c r="C184" s="633"/>
      <c r="D184" s="538"/>
      <c r="E184" s="541"/>
      <c r="F184" s="544"/>
      <c r="G184" s="514"/>
      <c r="H184" s="523"/>
      <c r="I184" s="547"/>
      <c r="J184" s="550"/>
      <c r="K184" s="553"/>
      <c r="L184" s="514"/>
      <c r="M184" s="514"/>
      <c r="N184" s="529"/>
      <c r="O184" s="532"/>
      <c r="P184" s="523"/>
      <c r="Q184" s="535"/>
      <c r="R184" s="523"/>
      <c r="S184" s="535"/>
      <c r="T184" s="523"/>
      <c r="U184" s="535"/>
      <c r="V184" s="556"/>
      <c r="W184" s="535"/>
      <c r="X184" s="535"/>
      <c r="Y184" s="520"/>
      <c r="Z184" s="335">
        <v>2</v>
      </c>
      <c r="AA184" s="136"/>
      <c r="AB184" s="137"/>
      <c r="AC184" s="136"/>
      <c r="AD184" s="149" t="str">
        <f t="shared" si="20"/>
        <v/>
      </c>
      <c r="AE184" s="137"/>
      <c r="AF184" s="154" t="str">
        <f t="shared" si="21"/>
        <v/>
      </c>
      <c r="AG184" s="137"/>
      <c r="AH184" s="156" t="str">
        <f t="shared" si="22"/>
        <v/>
      </c>
      <c r="AI184" s="160" t="str">
        <f t="shared" si="23"/>
        <v/>
      </c>
      <c r="AJ184" s="161" t="str">
        <f>IFERROR(IF(AND(AD183="Probabilidad",AD184="Probabilidad"),(AJ183-(+AJ183*AI184)),IF(AD184="Probabilidad",(Q183-(+Q183*AI184)),IF(AD184="Impacto",AJ183,""))),"")</f>
        <v/>
      </c>
      <c r="AK184" s="161" t="str">
        <f>IFERROR(IF(AND(AD183="Impacto",AD184="Impacto"),(AK183-(+AK183*AI184)),IF(AD184="Impacto",(W183-(W183*AI184)),IF(AD184="Probabilidad",AK183,""))),"")</f>
        <v/>
      </c>
      <c r="AL184" s="138"/>
      <c r="AM184" s="138"/>
      <c r="AN184" s="138"/>
      <c r="AO184" s="559"/>
      <c r="AP184" s="559"/>
      <c r="AQ184" s="520"/>
      <c r="AR184" s="559"/>
      <c r="AS184" s="559"/>
      <c r="AT184" s="520"/>
      <c r="AU184" s="520"/>
      <c r="AV184" s="520"/>
      <c r="AW184" s="523"/>
      <c r="AX184" s="514"/>
      <c r="AY184" s="514"/>
      <c r="AZ184" s="514"/>
      <c r="BA184" s="514"/>
      <c r="BB184" s="526"/>
      <c r="BC184" s="514"/>
      <c r="BD184" s="514"/>
      <c r="BE184" s="517"/>
      <c r="BF184" s="517"/>
      <c r="BG184" s="517"/>
      <c r="BH184" s="517"/>
      <c r="BI184" s="517"/>
      <c r="BJ184" s="514"/>
      <c r="BK184" s="514"/>
      <c r="BL184" s="511"/>
    </row>
    <row r="185" spans="1:64" hidden="1">
      <c r="A185" s="633"/>
      <c r="B185" s="633"/>
      <c r="C185" s="633"/>
      <c r="D185" s="538"/>
      <c r="E185" s="541"/>
      <c r="F185" s="544"/>
      <c r="G185" s="514"/>
      <c r="H185" s="523"/>
      <c r="I185" s="547"/>
      <c r="J185" s="550"/>
      <c r="K185" s="553"/>
      <c r="L185" s="514"/>
      <c r="M185" s="514"/>
      <c r="N185" s="529"/>
      <c r="O185" s="532"/>
      <c r="P185" s="523"/>
      <c r="Q185" s="535"/>
      <c r="R185" s="523"/>
      <c r="S185" s="535"/>
      <c r="T185" s="523"/>
      <c r="U185" s="535"/>
      <c r="V185" s="556"/>
      <c r="W185" s="535"/>
      <c r="X185" s="535"/>
      <c r="Y185" s="520"/>
      <c r="Z185" s="335">
        <v>3</v>
      </c>
      <c r="AA185" s="136"/>
      <c r="AB185" s="137"/>
      <c r="AC185" s="136"/>
      <c r="AD185" s="149" t="str">
        <f t="shared" si="20"/>
        <v/>
      </c>
      <c r="AE185" s="137"/>
      <c r="AF185" s="154" t="str">
        <f t="shared" si="21"/>
        <v/>
      </c>
      <c r="AG185" s="137"/>
      <c r="AH185" s="156" t="str">
        <f t="shared" si="22"/>
        <v/>
      </c>
      <c r="AI185" s="160" t="str">
        <f t="shared" si="23"/>
        <v/>
      </c>
      <c r="AJ185" s="161" t="str">
        <f>IFERROR(IF(AND(AD184="Probabilidad",AD185="Probabilidad"),(AJ184-(+AJ184*AI185)),IF(AND(AD184="Impacto",AD185="Probabilidad"),(AJ183-(+AJ183*AI185)),IF(AD185="Impacto",AJ184,""))),"")</f>
        <v/>
      </c>
      <c r="AK185" s="161" t="str">
        <f>IFERROR(IF(AND(AD184="Impacto",AD185="Impacto"),(AK184-(+AK184*AI185)),IF(AND(AD184="Probabilidad",AD185="Impacto"),(AK183-(+AK183*AI185)),IF(AD185="Probabilidad",AK184,""))),"")</f>
        <v/>
      </c>
      <c r="AL185" s="138"/>
      <c r="AM185" s="138"/>
      <c r="AN185" s="138"/>
      <c r="AO185" s="559"/>
      <c r="AP185" s="559"/>
      <c r="AQ185" s="520"/>
      <c r="AR185" s="559"/>
      <c r="AS185" s="559"/>
      <c r="AT185" s="520"/>
      <c r="AU185" s="520"/>
      <c r="AV185" s="520"/>
      <c r="AW185" s="523"/>
      <c r="AX185" s="514"/>
      <c r="AY185" s="514"/>
      <c r="AZ185" s="514"/>
      <c r="BA185" s="514"/>
      <c r="BB185" s="526"/>
      <c r="BC185" s="514"/>
      <c r="BD185" s="514"/>
      <c r="BE185" s="517"/>
      <c r="BF185" s="517"/>
      <c r="BG185" s="517"/>
      <c r="BH185" s="517"/>
      <c r="BI185" s="517"/>
      <c r="BJ185" s="514"/>
      <c r="BK185" s="514"/>
      <c r="BL185" s="511"/>
    </row>
    <row r="186" spans="1:64" hidden="1">
      <c r="A186" s="633"/>
      <c r="B186" s="633"/>
      <c r="C186" s="633"/>
      <c r="D186" s="538"/>
      <c r="E186" s="541"/>
      <c r="F186" s="544"/>
      <c r="G186" s="514"/>
      <c r="H186" s="523"/>
      <c r="I186" s="547"/>
      <c r="J186" s="550"/>
      <c r="K186" s="553"/>
      <c r="L186" s="514"/>
      <c r="M186" s="514"/>
      <c r="N186" s="529"/>
      <c r="O186" s="532"/>
      <c r="P186" s="523"/>
      <c r="Q186" s="535"/>
      <c r="R186" s="523"/>
      <c r="S186" s="535"/>
      <c r="T186" s="523"/>
      <c r="U186" s="535"/>
      <c r="V186" s="556"/>
      <c r="W186" s="535"/>
      <c r="X186" s="535"/>
      <c r="Y186" s="520"/>
      <c r="Z186" s="335">
        <v>4</v>
      </c>
      <c r="AA186" s="136"/>
      <c r="AB186" s="137"/>
      <c r="AC186" s="136"/>
      <c r="AD186" s="149" t="str">
        <f t="shared" si="20"/>
        <v/>
      </c>
      <c r="AE186" s="137"/>
      <c r="AF186" s="154" t="str">
        <f t="shared" si="21"/>
        <v/>
      </c>
      <c r="AG186" s="137"/>
      <c r="AH186" s="156" t="str">
        <f t="shared" si="22"/>
        <v/>
      </c>
      <c r="AI186" s="160" t="str">
        <f t="shared" si="23"/>
        <v/>
      </c>
      <c r="AJ186" s="161" t="str">
        <f>IFERROR(IF(AND(AD185="Probabilidad",AD186="Probabilidad"),(AJ185-(+AJ185*AI186)),IF(AND(AD185="Impacto",AD186="Probabilidad"),(AJ184-(+AJ184*AI186)),IF(AD186="Impacto",AJ185,""))),"")</f>
        <v/>
      </c>
      <c r="AK186" s="161" t="str">
        <f>IFERROR(IF(AND(AD185="Impacto",AD186="Impacto"),(AK185-(+AK185*AI186)),IF(AND(AD185="Probabilidad",AD186="Impacto"),(AK184-(+AK184*AI186)),IF(AD186="Probabilidad",AK185,""))),"")</f>
        <v/>
      </c>
      <c r="AL186" s="138"/>
      <c r="AM186" s="138"/>
      <c r="AN186" s="138"/>
      <c r="AO186" s="559"/>
      <c r="AP186" s="559"/>
      <c r="AQ186" s="520"/>
      <c r="AR186" s="559"/>
      <c r="AS186" s="559"/>
      <c r="AT186" s="520"/>
      <c r="AU186" s="520"/>
      <c r="AV186" s="520"/>
      <c r="AW186" s="523"/>
      <c r="AX186" s="514"/>
      <c r="AY186" s="514"/>
      <c r="AZ186" s="514"/>
      <c r="BA186" s="514"/>
      <c r="BB186" s="526"/>
      <c r="BC186" s="514"/>
      <c r="BD186" s="514"/>
      <c r="BE186" s="517"/>
      <c r="BF186" s="517"/>
      <c r="BG186" s="517"/>
      <c r="BH186" s="517"/>
      <c r="BI186" s="517"/>
      <c r="BJ186" s="514"/>
      <c r="BK186" s="514"/>
      <c r="BL186" s="511"/>
    </row>
    <row r="187" spans="1:64" hidden="1">
      <c r="A187" s="633"/>
      <c r="B187" s="633"/>
      <c r="C187" s="633"/>
      <c r="D187" s="538"/>
      <c r="E187" s="541"/>
      <c r="F187" s="544"/>
      <c r="G187" s="514"/>
      <c r="H187" s="523"/>
      <c r="I187" s="547"/>
      <c r="J187" s="550"/>
      <c r="K187" s="553"/>
      <c r="L187" s="514"/>
      <c r="M187" s="514"/>
      <c r="N187" s="529"/>
      <c r="O187" s="532"/>
      <c r="P187" s="523"/>
      <c r="Q187" s="535"/>
      <c r="R187" s="523"/>
      <c r="S187" s="535"/>
      <c r="T187" s="523"/>
      <c r="U187" s="535"/>
      <c r="V187" s="556"/>
      <c r="W187" s="535"/>
      <c r="X187" s="535"/>
      <c r="Y187" s="520"/>
      <c r="Z187" s="335">
        <v>5</v>
      </c>
      <c r="AA187" s="136"/>
      <c r="AB187" s="137"/>
      <c r="AC187" s="136"/>
      <c r="AD187" s="149" t="str">
        <f t="shared" si="20"/>
        <v/>
      </c>
      <c r="AE187" s="137"/>
      <c r="AF187" s="154" t="str">
        <f t="shared" si="21"/>
        <v/>
      </c>
      <c r="AG187" s="137"/>
      <c r="AH187" s="156" t="str">
        <f t="shared" si="22"/>
        <v/>
      </c>
      <c r="AI187" s="160" t="str">
        <f t="shared" si="23"/>
        <v/>
      </c>
      <c r="AJ187" s="161" t="str">
        <f>IFERROR(IF(AND(AD186="Probabilidad",AD187="Probabilidad"),(AJ186-(+AJ186*AI187)),IF(AND(AD186="Impacto",AD187="Probabilidad"),(AJ185-(+AJ185*AI187)),IF(AD187="Impacto",AJ186,""))),"")</f>
        <v/>
      </c>
      <c r="AK187" s="161" t="str">
        <f>IFERROR(IF(AND(AD186="Impacto",AD187="Impacto"),(AK186-(+AK186*AI187)),IF(AND(AD186="Probabilidad",AD187="Impacto"),(AK185-(+AK185*AI187)),IF(AD187="Probabilidad",AK186,""))),"")</f>
        <v/>
      </c>
      <c r="AL187" s="138"/>
      <c r="AM187" s="138"/>
      <c r="AN187" s="138"/>
      <c r="AO187" s="559"/>
      <c r="AP187" s="559"/>
      <c r="AQ187" s="520"/>
      <c r="AR187" s="559"/>
      <c r="AS187" s="559"/>
      <c r="AT187" s="520"/>
      <c r="AU187" s="520"/>
      <c r="AV187" s="520"/>
      <c r="AW187" s="523"/>
      <c r="AX187" s="514"/>
      <c r="AY187" s="514"/>
      <c r="AZ187" s="514"/>
      <c r="BA187" s="514"/>
      <c r="BB187" s="526"/>
      <c r="BC187" s="514"/>
      <c r="BD187" s="514"/>
      <c r="BE187" s="517"/>
      <c r="BF187" s="517"/>
      <c r="BG187" s="517"/>
      <c r="BH187" s="517"/>
      <c r="BI187" s="517"/>
      <c r="BJ187" s="514"/>
      <c r="BK187" s="514"/>
      <c r="BL187" s="511"/>
    </row>
    <row r="188" spans="1:64" ht="15.75" thickBot="1">
      <c r="A188" s="682"/>
      <c r="B188" s="682"/>
      <c r="C188" s="682"/>
      <c r="D188" s="539"/>
      <c r="E188" s="542"/>
      <c r="F188" s="545"/>
      <c r="G188" s="515"/>
      <c r="H188" s="524"/>
      <c r="I188" s="548"/>
      <c r="J188" s="551"/>
      <c r="K188" s="554"/>
      <c r="L188" s="515"/>
      <c r="M188" s="515"/>
      <c r="N188" s="530"/>
      <c r="O188" s="533"/>
      <c r="P188" s="524"/>
      <c r="Q188" s="536"/>
      <c r="R188" s="524"/>
      <c r="S188" s="536"/>
      <c r="T188" s="524"/>
      <c r="U188" s="536"/>
      <c r="V188" s="557"/>
      <c r="W188" s="536"/>
      <c r="X188" s="536"/>
      <c r="Y188" s="521"/>
      <c r="Z188" s="336">
        <v>6</v>
      </c>
      <c r="AA188" s="139"/>
      <c r="AB188" s="141"/>
      <c r="AC188" s="139"/>
      <c r="AD188" s="151" t="str">
        <f t="shared" si="20"/>
        <v/>
      </c>
      <c r="AE188" s="141"/>
      <c r="AF188" s="155" t="str">
        <f t="shared" si="21"/>
        <v/>
      </c>
      <c r="AG188" s="141"/>
      <c r="AH188" s="157" t="str">
        <f t="shared" si="22"/>
        <v/>
      </c>
      <c r="AI188" s="162" t="str">
        <f t="shared" si="23"/>
        <v/>
      </c>
      <c r="AJ188" s="163" t="str">
        <f>IFERROR(IF(AND(AD187="Probabilidad",AD188="Probabilidad"),(AJ187-(+AJ187*AI188)),IF(AND(AD187="Impacto",AD188="Probabilidad"),(AJ186-(+AJ186*AI188)),IF(AD188="Impacto",AJ187,""))),"")</f>
        <v/>
      </c>
      <c r="AK188" s="163" t="str">
        <f>IFERROR(IF(AND(AD187="Impacto",AD188="Impacto"),(AK187-(+AK187*AI188)),IF(AND(AD187="Probabilidad",AD188="Impacto"),(AK186-(+AK186*AI188)),IF(AD188="Probabilidad",AK187,""))),"")</f>
        <v/>
      </c>
      <c r="AL188" s="142"/>
      <c r="AM188" s="142"/>
      <c r="AN188" s="142"/>
      <c r="AO188" s="560"/>
      <c r="AP188" s="560"/>
      <c r="AQ188" s="521"/>
      <c r="AR188" s="560"/>
      <c r="AS188" s="560"/>
      <c r="AT188" s="521"/>
      <c r="AU188" s="521"/>
      <c r="AV188" s="521"/>
      <c r="AW188" s="524"/>
      <c r="AX188" s="515"/>
      <c r="AY188" s="515"/>
      <c r="AZ188" s="515"/>
      <c r="BA188" s="515"/>
      <c r="BB188" s="527"/>
      <c r="BC188" s="515"/>
      <c r="BD188" s="515"/>
      <c r="BE188" s="518"/>
      <c r="BF188" s="518"/>
      <c r="BG188" s="518"/>
      <c r="BH188" s="518"/>
      <c r="BI188" s="518"/>
      <c r="BJ188" s="515"/>
      <c r="BK188" s="515"/>
      <c r="BL188" s="512"/>
    </row>
    <row r="190" spans="1:64">
      <c r="AA190" s="134"/>
      <c r="AC190" s="134"/>
    </row>
  </sheetData>
  <sheetProtection algorithmName="SHA-512" hashValue="Xt5+31al5cLEYWhiYRrDvsSyKVQF7YgufhXQuY0LnpRAzT6N//LEFZzR0lr7+L1OuBJ1JIUCCH5EXExWx5cLfA==" saltValue="9DS9u2cmszCSGowyfyVYbA==" spinCount="100000" sheet="1" formatCells="0" formatColumns="0" formatRows="0"/>
  <dataConsolidate link="1"/>
  <mergeCells count="1414">
    <mergeCell ref="AP8:AQ8"/>
    <mergeCell ref="J9:J14"/>
    <mergeCell ref="J15:J20"/>
    <mergeCell ref="J21:J26"/>
    <mergeCell ref="J27:J32"/>
    <mergeCell ref="P8:Q8"/>
    <mergeCell ref="AQ9:AQ14"/>
    <mergeCell ref="AQ15:AQ20"/>
    <mergeCell ref="AQ21:AQ26"/>
    <mergeCell ref="AQ27:AQ32"/>
    <mergeCell ref="O21:O26"/>
    <mergeCell ref="P21:P26"/>
    <mergeCell ref="Q21:Q26"/>
    <mergeCell ref="AO27:AO32"/>
    <mergeCell ref="S27:S32"/>
    <mergeCell ref="T27:T32"/>
    <mergeCell ref="U27:U32"/>
    <mergeCell ref="V27:V32"/>
    <mergeCell ref="W27:W32"/>
    <mergeCell ref="Y27:Y32"/>
    <mergeCell ref="X27:X32"/>
    <mergeCell ref="L27:L32"/>
    <mergeCell ref="M27:M32"/>
    <mergeCell ref="M21:M26"/>
    <mergeCell ref="S15:S20"/>
    <mergeCell ref="N21:N26"/>
    <mergeCell ref="K9:K14"/>
    <mergeCell ref="L21:L26"/>
    <mergeCell ref="N27:N32"/>
    <mergeCell ref="O27:O32"/>
    <mergeCell ref="K15:K20"/>
    <mergeCell ref="K21:K26"/>
    <mergeCell ref="N63:N68"/>
    <mergeCell ref="O63:O68"/>
    <mergeCell ref="Q51:Q56"/>
    <mergeCell ref="R51:R56"/>
    <mergeCell ref="AU39:AU44"/>
    <mergeCell ref="AU45:AU50"/>
    <mergeCell ref="AU51:AU56"/>
    <mergeCell ref="AU57:AU62"/>
    <mergeCell ref="AV15:AV20"/>
    <mergeCell ref="AV21:AV26"/>
    <mergeCell ref="AV27:AV32"/>
    <mergeCell ref="AV33:AV38"/>
    <mergeCell ref="AV39:AV44"/>
    <mergeCell ref="AV45:AV50"/>
    <mergeCell ref="E45:E50"/>
    <mergeCell ref="K27:K32"/>
    <mergeCell ref="K33:K38"/>
    <mergeCell ref="K39:K44"/>
    <mergeCell ref="K45:K50"/>
    <mergeCell ref="G39:G44"/>
    <mergeCell ref="I39:I44"/>
    <mergeCell ref="H33:H38"/>
    <mergeCell ref="J33:J38"/>
    <mergeCell ref="J39:J44"/>
    <mergeCell ref="J45:J50"/>
    <mergeCell ref="H27:H32"/>
    <mergeCell ref="F15:F20"/>
    <mergeCell ref="F21:F26"/>
    <mergeCell ref="Y33:Y38"/>
    <mergeCell ref="AO45:AO50"/>
    <mergeCell ref="X33:X38"/>
    <mergeCell ref="X39:X44"/>
    <mergeCell ref="H39:H44"/>
    <mergeCell ref="E27:E32"/>
    <mergeCell ref="E33:E38"/>
    <mergeCell ref="E39:E44"/>
    <mergeCell ref="D8:F8"/>
    <mergeCell ref="L63:L68"/>
    <mergeCell ref="L51:L56"/>
    <mergeCell ref="I51:I56"/>
    <mergeCell ref="H57:H62"/>
    <mergeCell ref="H63:H68"/>
    <mergeCell ref="F51:F56"/>
    <mergeCell ref="F57:F62"/>
    <mergeCell ref="F63:F68"/>
    <mergeCell ref="H51:H56"/>
    <mergeCell ref="L57:L62"/>
    <mergeCell ref="G51:G56"/>
    <mergeCell ref="G57:G62"/>
    <mergeCell ref="I57:I62"/>
    <mergeCell ref="K51:K56"/>
    <mergeCell ref="K57:K62"/>
    <mergeCell ref="K63:K68"/>
    <mergeCell ref="L45:L50"/>
    <mergeCell ref="B4:G4"/>
    <mergeCell ref="D15:D20"/>
    <mergeCell ref="G15:G20"/>
    <mergeCell ref="I15:I20"/>
    <mergeCell ref="I9:I14"/>
    <mergeCell ref="D27:D32"/>
    <mergeCell ref="G27:G32"/>
    <mergeCell ref="I27:I32"/>
    <mergeCell ref="D21:D26"/>
    <mergeCell ref="G21:G26"/>
    <mergeCell ref="I21:I26"/>
    <mergeCell ref="I1:I4"/>
    <mergeCell ref="H9:H14"/>
    <mergeCell ref="H15:H20"/>
    <mergeCell ref="H21:H26"/>
    <mergeCell ref="A1:G1"/>
    <mergeCell ref="A6:A8"/>
    <mergeCell ref="E9:E14"/>
    <mergeCell ref="E15:E20"/>
    <mergeCell ref="E21:E26"/>
    <mergeCell ref="D9:D14"/>
    <mergeCell ref="G9:G14"/>
    <mergeCell ref="A9:A188"/>
    <mergeCell ref="B9:B188"/>
    <mergeCell ref="C9:C188"/>
    <mergeCell ref="E57:E62"/>
    <mergeCell ref="F9:F14"/>
    <mergeCell ref="F27:F32"/>
    <mergeCell ref="F33:F38"/>
    <mergeCell ref="F39:F44"/>
    <mergeCell ref="F45:F50"/>
    <mergeCell ref="H45:H50"/>
    <mergeCell ref="BF51:BF56"/>
    <mergeCell ref="BG51:BG56"/>
    <mergeCell ref="BJ57:BJ62"/>
    <mergeCell ref="BK57:BK62"/>
    <mergeCell ref="BL57:BL62"/>
    <mergeCell ref="BB57:BB62"/>
    <mergeCell ref="BC57:BC62"/>
    <mergeCell ref="BD57:BD62"/>
    <mergeCell ref="BE57:BE62"/>
    <mergeCell ref="BF57:BF62"/>
    <mergeCell ref="BG57:BG62"/>
    <mergeCell ref="BH57:BH62"/>
    <mergeCell ref="BI57:BI62"/>
    <mergeCell ref="AZ57:AZ62"/>
    <mergeCell ref="BA57:BA62"/>
    <mergeCell ref="U57:U62"/>
    <mergeCell ref="J63:J68"/>
    <mergeCell ref="J51:J56"/>
    <mergeCell ref="BL51:BL56"/>
    <mergeCell ref="M63:M68"/>
    <mergeCell ref="S57:S62"/>
    <mergeCell ref="W57:W62"/>
    <mergeCell ref="V57:V62"/>
    <mergeCell ref="T63:T68"/>
    <mergeCell ref="AO51:AO56"/>
    <mergeCell ref="X63:X68"/>
    <mergeCell ref="M51:M56"/>
    <mergeCell ref="S51:S56"/>
    <mergeCell ref="N51:N56"/>
    <mergeCell ref="O51:O56"/>
    <mergeCell ref="P51:P56"/>
    <mergeCell ref="AO57:AO62"/>
    <mergeCell ref="BH51:BH56"/>
    <mergeCell ref="BI51:BI56"/>
    <mergeCell ref="AZ51:AZ56"/>
    <mergeCell ref="BA51:BA56"/>
    <mergeCell ref="BB51:BB56"/>
    <mergeCell ref="BC51:BC56"/>
    <mergeCell ref="BD51:BD56"/>
    <mergeCell ref="BE51:BE56"/>
    <mergeCell ref="AX51:AX56"/>
    <mergeCell ref="AY51:AY56"/>
    <mergeCell ref="BJ51:BJ56"/>
    <mergeCell ref="BK51:BK56"/>
    <mergeCell ref="B6:B8"/>
    <mergeCell ref="C6:C8"/>
    <mergeCell ref="J57:J62"/>
    <mergeCell ref="T15:T20"/>
    <mergeCell ref="U15:U20"/>
    <mergeCell ref="U21:U26"/>
    <mergeCell ref="S21:S26"/>
    <mergeCell ref="T21:T26"/>
    <mergeCell ref="T33:T38"/>
    <mergeCell ref="M57:M62"/>
    <mergeCell ref="N57:N62"/>
    <mergeCell ref="O57:O62"/>
    <mergeCell ref="P57:P62"/>
    <mergeCell ref="Q57:Q62"/>
    <mergeCell ref="R57:R62"/>
    <mergeCell ref="AQ51:AQ56"/>
    <mergeCell ref="AT51:AT56"/>
    <mergeCell ref="AS33:AS38"/>
    <mergeCell ref="AS51:AS56"/>
    <mergeCell ref="AP51:AP56"/>
    <mergeCell ref="AX57:AX62"/>
    <mergeCell ref="AX45:AX50"/>
    <mergeCell ref="AY45:AY50"/>
    <mergeCell ref="X45:X50"/>
    <mergeCell ref="AW51:AW56"/>
    <mergeCell ref="T51:T56"/>
    <mergeCell ref="U51:U56"/>
    <mergeCell ref="V51:V56"/>
    <mergeCell ref="W51:W56"/>
    <mergeCell ref="Y51:Y56"/>
    <mergeCell ref="AY57:AY62"/>
    <mergeCell ref="AT57:AT62"/>
    <mergeCell ref="Y57:Y62"/>
    <mergeCell ref="X57:X62"/>
    <mergeCell ref="AV51:AV56"/>
    <mergeCell ref="AV57:AV62"/>
    <mergeCell ref="AR57:AR62"/>
    <mergeCell ref="AQ57:AQ62"/>
    <mergeCell ref="AP57:AP62"/>
    <mergeCell ref="X51:X56"/>
    <mergeCell ref="AR51:AR56"/>
    <mergeCell ref="T45:T50"/>
    <mergeCell ref="AQ45:AQ50"/>
    <mergeCell ref="AR45:AR50"/>
    <mergeCell ref="AW45:AW50"/>
    <mergeCell ref="AX39:AX44"/>
    <mergeCell ref="AY39:AY44"/>
    <mergeCell ref="W33:W38"/>
    <mergeCell ref="AY33:AY38"/>
    <mergeCell ref="AZ33:AZ38"/>
    <mergeCell ref="BA33:BA38"/>
    <mergeCell ref="BB33:BB38"/>
    <mergeCell ref="BC33:BC38"/>
    <mergeCell ref="BD33:BD38"/>
    <mergeCell ref="BE33:BE38"/>
    <mergeCell ref="BL45:BL50"/>
    <mergeCell ref="BB45:BB50"/>
    <mergeCell ref="BC45:BC50"/>
    <mergeCell ref="BD45:BD50"/>
    <mergeCell ref="BE45:BE50"/>
    <mergeCell ref="BF45:BF50"/>
    <mergeCell ref="BG45:BG50"/>
    <mergeCell ref="BH45:BH50"/>
    <mergeCell ref="BI45:BI50"/>
    <mergeCell ref="AZ45:AZ50"/>
    <mergeCell ref="BA45:BA50"/>
    <mergeCell ref="W45:W50"/>
    <mergeCell ref="Y45:Y50"/>
    <mergeCell ref="AP45:AP50"/>
    <mergeCell ref="AS45:AS50"/>
    <mergeCell ref="AT45:AT50"/>
    <mergeCell ref="AQ33:AQ38"/>
    <mergeCell ref="AQ39:AQ44"/>
    <mergeCell ref="AP33:AP38"/>
    <mergeCell ref="AO33:AO38"/>
    <mergeCell ref="AO39:AO44"/>
    <mergeCell ref="AR33:AR38"/>
    <mergeCell ref="BL39:BL44"/>
    <mergeCell ref="D45:D50"/>
    <mergeCell ref="G45:G50"/>
    <mergeCell ref="I45:I50"/>
    <mergeCell ref="BF39:BF44"/>
    <mergeCell ref="BG39:BG44"/>
    <mergeCell ref="BH39:BH44"/>
    <mergeCell ref="BI39:BI44"/>
    <mergeCell ref="BJ39:BJ44"/>
    <mergeCell ref="AZ39:AZ44"/>
    <mergeCell ref="BA39:BA44"/>
    <mergeCell ref="BB39:BB44"/>
    <mergeCell ref="BC39:BC44"/>
    <mergeCell ref="BD39:BD44"/>
    <mergeCell ref="BE39:BE44"/>
    <mergeCell ref="AP39:AP44"/>
    <mergeCell ref="AS39:AS44"/>
    <mergeCell ref="L39:L44"/>
    <mergeCell ref="M39:M44"/>
    <mergeCell ref="BJ45:BJ50"/>
    <mergeCell ref="BK45:BK50"/>
    <mergeCell ref="D39:D44"/>
    <mergeCell ref="BK39:BK44"/>
    <mergeCell ref="S39:S44"/>
    <mergeCell ref="T39:T44"/>
    <mergeCell ref="U39:U44"/>
    <mergeCell ref="V39:V44"/>
    <mergeCell ref="W39:W44"/>
    <mergeCell ref="Y39:Y44"/>
    <mergeCell ref="N39:N44"/>
    <mergeCell ref="O39:O44"/>
    <mergeCell ref="P39:P44"/>
    <mergeCell ref="BG33:BG38"/>
    <mergeCell ref="BL27:BL32"/>
    <mergeCell ref="D33:D38"/>
    <mergeCell ref="G33:G38"/>
    <mergeCell ref="I33:I38"/>
    <mergeCell ref="BF27:BF32"/>
    <mergeCell ref="BG27:BG32"/>
    <mergeCell ref="BH27:BH32"/>
    <mergeCell ref="BI27:BI32"/>
    <mergeCell ref="BJ27:BJ32"/>
    <mergeCell ref="AZ27:AZ32"/>
    <mergeCell ref="BA27:BA32"/>
    <mergeCell ref="BB27:BB32"/>
    <mergeCell ref="BC27:BC32"/>
    <mergeCell ref="BD27:BD32"/>
    <mergeCell ref="BE27:BE32"/>
    <mergeCell ref="AX27:AX32"/>
    <mergeCell ref="AY27:AY32"/>
    <mergeCell ref="AX33:AX38"/>
    <mergeCell ref="AT27:AT32"/>
    <mergeCell ref="AR27:AR32"/>
    <mergeCell ref="AP27:AP32"/>
    <mergeCell ref="AW27:AW32"/>
    <mergeCell ref="N33:N38"/>
    <mergeCell ref="O33:O38"/>
    <mergeCell ref="P33:P38"/>
    <mergeCell ref="Q33:Q38"/>
    <mergeCell ref="R33:R38"/>
    <mergeCell ref="S33:S38"/>
    <mergeCell ref="AT33:AT38"/>
    <mergeCell ref="V21:V26"/>
    <mergeCell ref="W21:W26"/>
    <mergeCell ref="Y21:Y26"/>
    <mergeCell ref="AP21:AP26"/>
    <mergeCell ref="AS21:AS26"/>
    <mergeCell ref="BB21:BB26"/>
    <mergeCell ref="BC21:BC26"/>
    <mergeCell ref="BD21:BD26"/>
    <mergeCell ref="BE21:BE26"/>
    <mergeCell ref="BF21:BF26"/>
    <mergeCell ref="BG21:BG26"/>
    <mergeCell ref="BI21:BI26"/>
    <mergeCell ref="BH21:BH26"/>
    <mergeCell ref="AX21:AX26"/>
    <mergeCell ref="AY21:AY26"/>
    <mergeCell ref="AW21:AW26"/>
    <mergeCell ref="AZ21:AZ26"/>
    <mergeCell ref="BA21:BA26"/>
    <mergeCell ref="X21:X26"/>
    <mergeCell ref="AU21:AU26"/>
    <mergeCell ref="AT21:AT26"/>
    <mergeCell ref="AO21:AO26"/>
    <mergeCell ref="AR21:AR26"/>
    <mergeCell ref="P15:P20"/>
    <mergeCell ref="Q15:Q20"/>
    <mergeCell ref="BJ15:BJ20"/>
    <mergeCell ref="AP15:AP20"/>
    <mergeCell ref="AS15:AS20"/>
    <mergeCell ref="BF15:BF20"/>
    <mergeCell ref="BG15:BG20"/>
    <mergeCell ref="BH15:BH20"/>
    <mergeCell ref="BI15:BI20"/>
    <mergeCell ref="AZ15:AZ20"/>
    <mergeCell ref="BA15:BA20"/>
    <mergeCell ref="BB15:BB20"/>
    <mergeCell ref="BC15:BC20"/>
    <mergeCell ref="BD15:BD20"/>
    <mergeCell ref="BE15:BE20"/>
    <mergeCell ref="AO15:AO20"/>
    <mergeCell ref="AR15:AR20"/>
    <mergeCell ref="BC6:BL6"/>
    <mergeCell ref="N7:O7"/>
    <mergeCell ref="P7:Q7"/>
    <mergeCell ref="AE7:AN7"/>
    <mergeCell ref="BE7:BH7"/>
    <mergeCell ref="BJ7:BL7"/>
    <mergeCell ref="Z7:AC7"/>
    <mergeCell ref="AO6:AW6"/>
    <mergeCell ref="R7:W7"/>
    <mergeCell ref="D6:O6"/>
    <mergeCell ref="P6:Y6"/>
    <mergeCell ref="AO7:AQ7"/>
    <mergeCell ref="AR7:AT7"/>
    <mergeCell ref="Z6:AN6"/>
    <mergeCell ref="AX6:BB7"/>
    <mergeCell ref="BF9:BF14"/>
    <mergeCell ref="BG9:BG14"/>
    <mergeCell ref="AO9:AO14"/>
    <mergeCell ref="AR9:AR14"/>
    <mergeCell ref="BC7:BD7"/>
    <mergeCell ref="S9:S14"/>
    <mergeCell ref="T9:T14"/>
    <mergeCell ref="U9:U14"/>
    <mergeCell ref="V9:V14"/>
    <mergeCell ref="Y9:Y14"/>
    <mergeCell ref="AP9:AP14"/>
    <mergeCell ref="AS9:AS14"/>
    <mergeCell ref="AV9:AV14"/>
    <mergeCell ref="AW9:AW14"/>
    <mergeCell ref="AX9:AX14"/>
    <mergeCell ref="AY9:AY14"/>
    <mergeCell ref="AZ9:AZ14"/>
    <mergeCell ref="R9:R14"/>
    <mergeCell ref="L9:L14"/>
    <mergeCell ref="M9:M14"/>
    <mergeCell ref="N9:N14"/>
    <mergeCell ref="O9:O14"/>
    <mergeCell ref="P9:P14"/>
    <mergeCell ref="Q9:Q14"/>
    <mergeCell ref="AX15:AX20"/>
    <mergeCell ref="AY15:AY20"/>
    <mergeCell ref="V15:V20"/>
    <mergeCell ref="W15:W20"/>
    <mergeCell ref="Y15:Y20"/>
    <mergeCell ref="X15:X20"/>
    <mergeCell ref="R21:R26"/>
    <mergeCell ref="AS8:AT8"/>
    <mergeCell ref="AU9:AU14"/>
    <mergeCell ref="AU15:AU20"/>
    <mergeCell ref="AT9:AT14"/>
    <mergeCell ref="AT15:AT20"/>
    <mergeCell ref="R8:S8"/>
    <mergeCell ref="T8:U8"/>
    <mergeCell ref="W9:W14"/>
    <mergeCell ref="X9:X14"/>
    <mergeCell ref="V8:W8"/>
    <mergeCell ref="AE8:AF8"/>
    <mergeCell ref="AG8:AH8"/>
    <mergeCell ref="R15:R20"/>
    <mergeCell ref="L15:L20"/>
    <mergeCell ref="M15:M20"/>
    <mergeCell ref="AW15:AW20"/>
    <mergeCell ref="N15:N20"/>
    <mergeCell ref="O15:O20"/>
    <mergeCell ref="BL15:BL20"/>
    <mergeCell ref="BK21:BK26"/>
    <mergeCell ref="BL21:BL26"/>
    <mergeCell ref="BJ33:BJ38"/>
    <mergeCell ref="BK33:BK38"/>
    <mergeCell ref="BL33:BL38"/>
    <mergeCell ref="BJ9:BJ14"/>
    <mergeCell ref="AX63:AX68"/>
    <mergeCell ref="AY63:AY68"/>
    <mergeCell ref="AZ63:AZ68"/>
    <mergeCell ref="BA63:BA68"/>
    <mergeCell ref="BB63:BB68"/>
    <mergeCell ref="BC63:BC68"/>
    <mergeCell ref="BD63:BD68"/>
    <mergeCell ref="BE63:BE68"/>
    <mergeCell ref="BF63:BF68"/>
    <mergeCell ref="BK9:BK14"/>
    <mergeCell ref="BL9:BL14"/>
    <mergeCell ref="BB9:BB14"/>
    <mergeCell ref="BC9:BC14"/>
    <mergeCell ref="BH9:BH14"/>
    <mergeCell ref="BI9:BI14"/>
    <mergeCell ref="BE9:BE14"/>
    <mergeCell ref="BG63:BG68"/>
    <mergeCell ref="BA9:BA14"/>
    <mergeCell ref="BD9:BD14"/>
    <mergeCell ref="BK15:BK20"/>
    <mergeCell ref="BJ21:BJ26"/>
    <mergeCell ref="BF33:BF38"/>
    <mergeCell ref="BK27:BK32"/>
    <mergeCell ref="BH33:BH38"/>
    <mergeCell ref="BI33:BI38"/>
    <mergeCell ref="BH63:BH68"/>
    <mergeCell ref="BI63:BI68"/>
    <mergeCell ref="BJ63:BJ68"/>
    <mergeCell ref="BK63:BK68"/>
    <mergeCell ref="BL63:BL68"/>
    <mergeCell ref="P63:P68"/>
    <mergeCell ref="Q63:Q68"/>
    <mergeCell ref="R63:R68"/>
    <mergeCell ref="S63:S68"/>
    <mergeCell ref="AO63:AO68"/>
    <mergeCell ref="AR63:AR68"/>
    <mergeCell ref="AQ63:AQ68"/>
    <mergeCell ref="AT63:AT68"/>
    <mergeCell ref="AU63:AU68"/>
    <mergeCell ref="AV63:AV68"/>
    <mergeCell ref="U63:U68"/>
    <mergeCell ref="V63:V68"/>
    <mergeCell ref="W63:W68"/>
    <mergeCell ref="Y63:Y68"/>
    <mergeCell ref="AP63:AP68"/>
    <mergeCell ref="AS63:AS68"/>
    <mergeCell ref="AW63:AW68"/>
    <mergeCell ref="AT39:AT44"/>
    <mergeCell ref="P27:P32"/>
    <mergeCell ref="Q27:Q32"/>
    <mergeCell ref="AS27:AS32"/>
    <mergeCell ref="R27:R32"/>
    <mergeCell ref="AU27:AU32"/>
    <mergeCell ref="AU33:AU38"/>
    <mergeCell ref="Q39:Q44"/>
    <mergeCell ref="R39:R44"/>
    <mergeCell ref="AW39:AW44"/>
    <mergeCell ref="U45:U50"/>
    <mergeCell ref="V45:V50"/>
    <mergeCell ref="M45:M50"/>
    <mergeCell ref="N45:N50"/>
    <mergeCell ref="O45:O50"/>
    <mergeCell ref="P45:P50"/>
    <mergeCell ref="R45:R50"/>
    <mergeCell ref="S45:S50"/>
    <mergeCell ref="AR39:AR44"/>
    <mergeCell ref="K69:K74"/>
    <mergeCell ref="L69:L74"/>
    <mergeCell ref="M69:M74"/>
    <mergeCell ref="N69:N74"/>
    <mergeCell ref="O69:O74"/>
    <mergeCell ref="P69:P74"/>
    <mergeCell ref="Q69:Q74"/>
    <mergeCell ref="R69:R74"/>
    <mergeCell ref="S69:S74"/>
    <mergeCell ref="D69:D74"/>
    <mergeCell ref="E69:E74"/>
    <mergeCell ref="F69:F74"/>
    <mergeCell ref="G69:G74"/>
    <mergeCell ref="H69:H74"/>
    <mergeCell ref="I69:I74"/>
    <mergeCell ref="J69:J74"/>
    <mergeCell ref="AW33:AW38"/>
    <mergeCell ref="U33:U38"/>
    <mergeCell ref="V33:V38"/>
    <mergeCell ref="Q45:Q50"/>
    <mergeCell ref="L33:L38"/>
    <mergeCell ref="M33:M38"/>
    <mergeCell ref="AS57:AS62"/>
    <mergeCell ref="AW57:AW62"/>
    <mergeCell ref="T57:T62"/>
    <mergeCell ref="D63:D68"/>
    <mergeCell ref="G63:G68"/>
    <mergeCell ref="I63:I68"/>
    <mergeCell ref="D51:D56"/>
    <mergeCell ref="E63:E68"/>
    <mergeCell ref="D57:D62"/>
    <mergeCell ref="E51:E56"/>
    <mergeCell ref="AS69:AS74"/>
    <mergeCell ref="AT69:AT74"/>
    <mergeCell ref="AU69:AU74"/>
    <mergeCell ref="AV69:AV74"/>
    <mergeCell ref="AW69:AW74"/>
    <mergeCell ref="AX69:AX74"/>
    <mergeCell ref="AY69:AY74"/>
    <mergeCell ref="AZ69:AZ74"/>
    <mergeCell ref="T69:T74"/>
    <mergeCell ref="U69:U74"/>
    <mergeCell ref="V69:V74"/>
    <mergeCell ref="W69:W74"/>
    <mergeCell ref="X69:X74"/>
    <mergeCell ref="Y69:Y74"/>
    <mergeCell ref="AO69:AO74"/>
    <mergeCell ref="AP69:AP74"/>
    <mergeCell ref="AQ69:AQ74"/>
    <mergeCell ref="BJ69:BJ74"/>
    <mergeCell ref="BK69:BK74"/>
    <mergeCell ref="BL69:BL74"/>
    <mergeCell ref="D75:D80"/>
    <mergeCell ref="E75:E80"/>
    <mergeCell ref="F75:F80"/>
    <mergeCell ref="G75:G80"/>
    <mergeCell ref="H75:H80"/>
    <mergeCell ref="I75:I80"/>
    <mergeCell ref="J75:J80"/>
    <mergeCell ref="K75:K80"/>
    <mergeCell ref="L75:L80"/>
    <mergeCell ref="M75:M80"/>
    <mergeCell ref="N75:N80"/>
    <mergeCell ref="O75:O80"/>
    <mergeCell ref="P75:P80"/>
    <mergeCell ref="Q75:Q80"/>
    <mergeCell ref="R75:R80"/>
    <mergeCell ref="S75:S80"/>
    <mergeCell ref="T75:T80"/>
    <mergeCell ref="U75:U80"/>
    <mergeCell ref="V75:V80"/>
    <mergeCell ref="BA69:BA74"/>
    <mergeCell ref="BB69:BB74"/>
    <mergeCell ref="BC69:BC74"/>
    <mergeCell ref="BD69:BD74"/>
    <mergeCell ref="BE69:BE74"/>
    <mergeCell ref="BF69:BF74"/>
    <mergeCell ref="BG69:BG74"/>
    <mergeCell ref="BH69:BH74"/>
    <mergeCell ref="BI69:BI74"/>
    <mergeCell ref="AR69:AR74"/>
    <mergeCell ref="BE75:BE80"/>
    <mergeCell ref="BF75:BF80"/>
    <mergeCell ref="BG75:BG80"/>
    <mergeCell ref="BH75:BH80"/>
    <mergeCell ref="BI75:BI80"/>
    <mergeCell ref="BJ75:BJ80"/>
    <mergeCell ref="BK75:BK80"/>
    <mergeCell ref="BL75:BL80"/>
    <mergeCell ref="AU75:AU80"/>
    <mergeCell ref="AV75:AV80"/>
    <mergeCell ref="AW75:AW80"/>
    <mergeCell ref="AX75:AX80"/>
    <mergeCell ref="AY75:AY80"/>
    <mergeCell ref="AZ75:AZ80"/>
    <mergeCell ref="BA75:BA80"/>
    <mergeCell ref="BB75:BB80"/>
    <mergeCell ref="BC75:BC80"/>
    <mergeCell ref="K81:K86"/>
    <mergeCell ref="L81:L86"/>
    <mergeCell ref="M81:M86"/>
    <mergeCell ref="N81:N86"/>
    <mergeCell ref="O81:O86"/>
    <mergeCell ref="P81:P86"/>
    <mergeCell ref="Q81:Q86"/>
    <mergeCell ref="R81:R86"/>
    <mergeCell ref="S81:S86"/>
    <mergeCell ref="D81:D86"/>
    <mergeCell ref="E81:E86"/>
    <mergeCell ref="F81:F86"/>
    <mergeCell ref="G81:G86"/>
    <mergeCell ref="H81:H86"/>
    <mergeCell ref="I81:I86"/>
    <mergeCell ref="J81:J86"/>
    <mergeCell ref="BD75:BD80"/>
    <mergeCell ref="W75:W80"/>
    <mergeCell ref="X75:X80"/>
    <mergeCell ref="Y75:Y80"/>
    <mergeCell ref="AO75:AO80"/>
    <mergeCell ref="AP75:AP80"/>
    <mergeCell ref="AQ75:AQ80"/>
    <mergeCell ref="AR75:AR80"/>
    <mergeCell ref="AS75:AS80"/>
    <mergeCell ref="AT75:AT80"/>
    <mergeCell ref="BI81:BI86"/>
    <mergeCell ref="AR81:AR86"/>
    <mergeCell ref="AS81:AS86"/>
    <mergeCell ref="AT81:AT86"/>
    <mergeCell ref="AU81:AU86"/>
    <mergeCell ref="AV81:AV86"/>
    <mergeCell ref="AW81:AW86"/>
    <mergeCell ref="AX81:AX86"/>
    <mergeCell ref="AY81:AY86"/>
    <mergeCell ref="AZ81:AZ86"/>
    <mergeCell ref="T81:T86"/>
    <mergeCell ref="U81:U86"/>
    <mergeCell ref="V81:V86"/>
    <mergeCell ref="W81:W86"/>
    <mergeCell ref="X81:X86"/>
    <mergeCell ref="Y81:Y86"/>
    <mergeCell ref="AO81:AO86"/>
    <mergeCell ref="AP81:AP86"/>
    <mergeCell ref="AQ81:AQ86"/>
    <mergeCell ref="AS87:AS92"/>
    <mergeCell ref="AT87:AT92"/>
    <mergeCell ref="BJ81:BJ86"/>
    <mergeCell ref="BK81:BK86"/>
    <mergeCell ref="BL81:BL86"/>
    <mergeCell ref="D87:D92"/>
    <mergeCell ref="E87:E92"/>
    <mergeCell ref="F87:F92"/>
    <mergeCell ref="G87:G92"/>
    <mergeCell ref="H87:H92"/>
    <mergeCell ref="I87:I92"/>
    <mergeCell ref="J87:J92"/>
    <mergeCell ref="K87:K92"/>
    <mergeCell ref="L87:L92"/>
    <mergeCell ref="M87:M92"/>
    <mergeCell ref="N87:N92"/>
    <mergeCell ref="O87:O92"/>
    <mergeCell ref="P87:P92"/>
    <mergeCell ref="Q87:Q92"/>
    <mergeCell ref="R87:R92"/>
    <mergeCell ref="S87:S92"/>
    <mergeCell ref="T87:T92"/>
    <mergeCell ref="U87:U92"/>
    <mergeCell ref="V87:V92"/>
    <mergeCell ref="BA81:BA86"/>
    <mergeCell ref="BB81:BB86"/>
    <mergeCell ref="BC81:BC86"/>
    <mergeCell ref="BD81:BD86"/>
    <mergeCell ref="BE81:BE86"/>
    <mergeCell ref="BF81:BF86"/>
    <mergeCell ref="BG81:BG86"/>
    <mergeCell ref="BH81:BH86"/>
    <mergeCell ref="D93:D98"/>
    <mergeCell ref="E93:E98"/>
    <mergeCell ref="F93:F98"/>
    <mergeCell ref="G93:G98"/>
    <mergeCell ref="H93:H98"/>
    <mergeCell ref="I93:I98"/>
    <mergeCell ref="J93:J98"/>
    <mergeCell ref="BD87:BD92"/>
    <mergeCell ref="BE87:BE92"/>
    <mergeCell ref="BF87:BF92"/>
    <mergeCell ref="BG87:BG92"/>
    <mergeCell ref="BH87:BH92"/>
    <mergeCell ref="BI87:BI92"/>
    <mergeCell ref="BJ87:BJ92"/>
    <mergeCell ref="BK87:BK92"/>
    <mergeCell ref="BL87:BL92"/>
    <mergeCell ref="AU87:AU92"/>
    <mergeCell ref="AV87:AV92"/>
    <mergeCell ref="AW87:AW92"/>
    <mergeCell ref="AX87:AX92"/>
    <mergeCell ref="AY87:AY92"/>
    <mergeCell ref="AZ87:AZ92"/>
    <mergeCell ref="BA87:BA92"/>
    <mergeCell ref="BB87:BB92"/>
    <mergeCell ref="BC87:BC92"/>
    <mergeCell ref="W87:W92"/>
    <mergeCell ref="X87:X92"/>
    <mergeCell ref="Y87:Y92"/>
    <mergeCell ref="AO87:AO92"/>
    <mergeCell ref="AP87:AP92"/>
    <mergeCell ref="AQ87:AQ92"/>
    <mergeCell ref="AR87:AR92"/>
    <mergeCell ref="AV93:AV98"/>
    <mergeCell ref="AW93:AW98"/>
    <mergeCell ref="AX93:AX98"/>
    <mergeCell ref="AY93:AY98"/>
    <mergeCell ref="AZ93:AZ98"/>
    <mergeCell ref="T93:T98"/>
    <mergeCell ref="U93:U98"/>
    <mergeCell ref="V93:V98"/>
    <mergeCell ref="W93:W98"/>
    <mergeCell ref="X93:X98"/>
    <mergeCell ref="Y93:Y98"/>
    <mergeCell ref="AO93:AO98"/>
    <mergeCell ref="AP93:AP98"/>
    <mergeCell ref="AQ93:AQ98"/>
    <mergeCell ref="K93:K98"/>
    <mergeCell ref="L93:L98"/>
    <mergeCell ref="M93:M98"/>
    <mergeCell ref="N93:N98"/>
    <mergeCell ref="O93:O98"/>
    <mergeCell ref="P93:P98"/>
    <mergeCell ref="Q93:Q98"/>
    <mergeCell ref="R93:R98"/>
    <mergeCell ref="S93:S98"/>
    <mergeCell ref="BJ93:BJ98"/>
    <mergeCell ref="BK93:BK98"/>
    <mergeCell ref="BL93:BL98"/>
    <mergeCell ref="D99:D104"/>
    <mergeCell ref="E99:E104"/>
    <mergeCell ref="F99:F104"/>
    <mergeCell ref="G99:G104"/>
    <mergeCell ref="H99:H104"/>
    <mergeCell ref="I99:I104"/>
    <mergeCell ref="J99:J104"/>
    <mergeCell ref="K99:K104"/>
    <mergeCell ref="L99:L104"/>
    <mergeCell ref="M99:M104"/>
    <mergeCell ref="N99:N104"/>
    <mergeCell ref="O99:O104"/>
    <mergeCell ref="P99:P104"/>
    <mergeCell ref="Q99:Q104"/>
    <mergeCell ref="R99:R104"/>
    <mergeCell ref="S99:S104"/>
    <mergeCell ref="BA93:BA98"/>
    <mergeCell ref="BB93:BB98"/>
    <mergeCell ref="BC93:BC98"/>
    <mergeCell ref="BD93:BD98"/>
    <mergeCell ref="BE93:BE98"/>
    <mergeCell ref="BF93:BF98"/>
    <mergeCell ref="BG93:BG98"/>
    <mergeCell ref="BH93:BH98"/>
    <mergeCell ref="BI93:BI98"/>
    <mergeCell ref="AR93:AR98"/>
    <mergeCell ref="AS93:AS98"/>
    <mergeCell ref="AT93:AT98"/>
    <mergeCell ref="AU93:AU98"/>
    <mergeCell ref="AS99:AS104"/>
    <mergeCell ref="AT99:AT104"/>
    <mergeCell ref="AU99:AU104"/>
    <mergeCell ref="AV99:AV104"/>
    <mergeCell ref="AW99:AW104"/>
    <mergeCell ref="AX99:AX104"/>
    <mergeCell ref="AY99:AY104"/>
    <mergeCell ref="AZ99:AZ104"/>
    <mergeCell ref="T99:T104"/>
    <mergeCell ref="U99:U104"/>
    <mergeCell ref="V99:V104"/>
    <mergeCell ref="W99:W104"/>
    <mergeCell ref="X99:X104"/>
    <mergeCell ref="Y99:Y104"/>
    <mergeCell ref="AO99:AO104"/>
    <mergeCell ref="AP99:AP104"/>
    <mergeCell ref="AQ99:AQ104"/>
    <mergeCell ref="BJ99:BJ104"/>
    <mergeCell ref="BK99:BK104"/>
    <mergeCell ref="BL99:BL104"/>
    <mergeCell ref="D105:D110"/>
    <mergeCell ref="E105:E110"/>
    <mergeCell ref="F105:F110"/>
    <mergeCell ref="G105:G110"/>
    <mergeCell ref="H105:H110"/>
    <mergeCell ref="I105:I110"/>
    <mergeCell ref="J105:J110"/>
    <mergeCell ref="K105:K110"/>
    <mergeCell ref="L105:L110"/>
    <mergeCell ref="M105:M110"/>
    <mergeCell ref="N105:N110"/>
    <mergeCell ref="O105:O110"/>
    <mergeCell ref="P105:P110"/>
    <mergeCell ref="Q105:Q110"/>
    <mergeCell ref="R105:R110"/>
    <mergeCell ref="S105:S110"/>
    <mergeCell ref="T105:T110"/>
    <mergeCell ref="U105:U110"/>
    <mergeCell ref="V105:V110"/>
    <mergeCell ref="BA99:BA104"/>
    <mergeCell ref="BB99:BB104"/>
    <mergeCell ref="BC99:BC104"/>
    <mergeCell ref="BD99:BD104"/>
    <mergeCell ref="BE99:BE104"/>
    <mergeCell ref="BF99:BF104"/>
    <mergeCell ref="BG99:BG104"/>
    <mergeCell ref="BH99:BH104"/>
    <mergeCell ref="BI99:BI104"/>
    <mergeCell ref="AR99:AR104"/>
    <mergeCell ref="BE105:BE110"/>
    <mergeCell ref="BF105:BF110"/>
    <mergeCell ref="BG105:BG110"/>
    <mergeCell ref="BH105:BH110"/>
    <mergeCell ref="BI105:BI110"/>
    <mergeCell ref="BJ105:BJ110"/>
    <mergeCell ref="BK105:BK110"/>
    <mergeCell ref="BL105:BL110"/>
    <mergeCell ref="AU105:AU110"/>
    <mergeCell ref="AV105:AV110"/>
    <mergeCell ref="AW105:AW110"/>
    <mergeCell ref="AX105:AX110"/>
    <mergeCell ref="AY105:AY110"/>
    <mergeCell ref="AZ105:AZ110"/>
    <mergeCell ref="BA105:BA110"/>
    <mergeCell ref="BB105:BB110"/>
    <mergeCell ref="BC105:BC110"/>
    <mergeCell ref="K111:K116"/>
    <mergeCell ref="L111:L116"/>
    <mergeCell ref="M111:M116"/>
    <mergeCell ref="N111:N116"/>
    <mergeCell ref="O111:O116"/>
    <mergeCell ref="P111:P116"/>
    <mergeCell ref="Q111:Q116"/>
    <mergeCell ref="R111:R116"/>
    <mergeCell ref="S111:S116"/>
    <mergeCell ref="D111:D116"/>
    <mergeCell ref="E111:E116"/>
    <mergeCell ref="F111:F116"/>
    <mergeCell ref="G111:G116"/>
    <mergeCell ref="H111:H116"/>
    <mergeCell ref="I111:I116"/>
    <mergeCell ref="J111:J116"/>
    <mergeCell ref="BD105:BD110"/>
    <mergeCell ref="W105:W110"/>
    <mergeCell ref="X105:X110"/>
    <mergeCell ref="Y105:Y110"/>
    <mergeCell ref="AO105:AO110"/>
    <mergeCell ref="AP105:AP110"/>
    <mergeCell ref="AQ105:AQ110"/>
    <mergeCell ref="AR105:AR110"/>
    <mergeCell ref="AS105:AS110"/>
    <mergeCell ref="AT105:AT110"/>
    <mergeCell ref="BI111:BI116"/>
    <mergeCell ref="AR111:AR116"/>
    <mergeCell ref="AS111:AS116"/>
    <mergeCell ref="AT111:AT116"/>
    <mergeCell ref="AU111:AU116"/>
    <mergeCell ref="AV111:AV116"/>
    <mergeCell ref="AW111:AW116"/>
    <mergeCell ref="AX111:AX116"/>
    <mergeCell ref="AY111:AY116"/>
    <mergeCell ref="AZ111:AZ116"/>
    <mergeCell ref="T111:T116"/>
    <mergeCell ref="U111:U116"/>
    <mergeCell ref="V111:V116"/>
    <mergeCell ref="W111:W116"/>
    <mergeCell ref="X111:X116"/>
    <mergeCell ref="Y111:Y116"/>
    <mergeCell ref="AO111:AO116"/>
    <mergeCell ref="AP111:AP116"/>
    <mergeCell ref="AQ111:AQ116"/>
    <mergeCell ref="AS117:AS122"/>
    <mergeCell ref="AT117:AT122"/>
    <mergeCell ref="BJ111:BJ116"/>
    <mergeCell ref="BK111:BK116"/>
    <mergeCell ref="BL111:BL116"/>
    <mergeCell ref="D117:D122"/>
    <mergeCell ref="E117:E122"/>
    <mergeCell ref="F117:F122"/>
    <mergeCell ref="G117:G122"/>
    <mergeCell ref="H117:H122"/>
    <mergeCell ref="I117:I122"/>
    <mergeCell ref="J117:J122"/>
    <mergeCell ref="K117:K122"/>
    <mergeCell ref="L117:L122"/>
    <mergeCell ref="M117:M122"/>
    <mergeCell ref="N117:N122"/>
    <mergeCell ref="O117:O122"/>
    <mergeCell ref="P117:P122"/>
    <mergeCell ref="Q117:Q122"/>
    <mergeCell ref="R117:R122"/>
    <mergeCell ref="S117:S122"/>
    <mergeCell ref="T117:T122"/>
    <mergeCell ref="U117:U122"/>
    <mergeCell ref="V117:V122"/>
    <mergeCell ref="BA111:BA116"/>
    <mergeCell ref="BB111:BB116"/>
    <mergeCell ref="BC111:BC116"/>
    <mergeCell ref="BD111:BD116"/>
    <mergeCell ref="BE111:BE116"/>
    <mergeCell ref="BF111:BF116"/>
    <mergeCell ref="BG111:BG116"/>
    <mergeCell ref="BH111:BH116"/>
    <mergeCell ref="D123:D128"/>
    <mergeCell ref="E123:E128"/>
    <mergeCell ref="F123:F128"/>
    <mergeCell ref="G123:G128"/>
    <mergeCell ref="H123:H128"/>
    <mergeCell ref="I123:I128"/>
    <mergeCell ref="J123:J128"/>
    <mergeCell ref="BD117:BD122"/>
    <mergeCell ref="BE117:BE122"/>
    <mergeCell ref="BF117:BF122"/>
    <mergeCell ref="BG117:BG122"/>
    <mergeCell ref="BH117:BH122"/>
    <mergeCell ref="BI117:BI122"/>
    <mergeCell ref="BJ117:BJ122"/>
    <mergeCell ref="BK117:BK122"/>
    <mergeCell ref="BL117:BL122"/>
    <mergeCell ref="AU117:AU122"/>
    <mergeCell ref="AV117:AV122"/>
    <mergeCell ref="AW117:AW122"/>
    <mergeCell ref="AX117:AX122"/>
    <mergeCell ref="AY117:AY122"/>
    <mergeCell ref="AZ117:AZ122"/>
    <mergeCell ref="BA117:BA122"/>
    <mergeCell ref="BB117:BB122"/>
    <mergeCell ref="BC117:BC122"/>
    <mergeCell ref="W117:W122"/>
    <mergeCell ref="X117:X122"/>
    <mergeCell ref="Y117:Y122"/>
    <mergeCell ref="AO117:AO122"/>
    <mergeCell ref="AP117:AP122"/>
    <mergeCell ref="AQ117:AQ122"/>
    <mergeCell ref="AR117:AR122"/>
    <mergeCell ref="T123:T128"/>
    <mergeCell ref="U123:U128"/>
    <mergeCell ref="V123:V128"/>
    <mergeCell ref="W123:W128"/>
    <mergeCell ref="X123:X128"/>
    <mergeCell ref="Y123:Y128"/>
    <mergeCell ref="AO123:AO128"/>
    <mergeCell ref="AP123:AP128"/>
    <mergeCell ref="AQ123:AQ128"/>
    <mergeCell ref="K123:K128"/>
    <mergeCell ref="L123:L128"/>
    <mergeCell ref="M123:M128"/>
    <mergeCell ref="N123:N128"/>
    <mergeCell ref="O123:O128"/>
    <mergeCell ref="P123:P128"/>
    <mergeCell ref="Q123:Q128"/>
    <mergeCell ref="R123:R128"/>
    <mergeCell ref="S123:S128"/>
    <mergeCell ref="BJ123:BJ128"/>
    <mergeCell ref="BK123:BK128"/>
    <mergeCell ref="BL123:BL128"/>
    <mergeCell ref="BA123:BA128"/>
    <mergeCell ref="BB123:BB128"/>
    <mergeCell ref="BC123:BC128"/>
    <mergeCell ref="BD123:BD128"/>
    <mergeCell ref="BE123:BE128"/>
    <mergeCell ref="BF123:BF128"/>
    <mergeCell ref="BG123:BG128"/>
    <mergeCell ref="BH123:BH128"/>
    <mergeCell ref="BI123:BI128"/>
    <mergeCell ref="AR123:AR128"/>
    <mergeCell ref="AS123:AS128"/>
    <mergeCell ref="AT123:AT128"/>
    <mergeCell ref="AU123:AU128"/>
    <mergeCell ref="AV123:AV128"/>
    <mergeCell ref="AW123:AW128"/>
    <mergeCell ref="AX123:AX128"/>
    <mergeCell ref="AY123:AY128"/>
    <mergeCell ref="AZ123:AZ128"/>
    <mergeCell ref="M129:M134"/>
    <mergeCell ref="N129:N134"/>
    <mergeCell ref="O129:O134"/>
    <mergeCell ref="P129:P134"/>
    <mergeCell ref="Q129:Q134"/>
    <mergeCell ref="R129:R134"/>
    <mergeCell ref="S129:S134"/>
    <mergeCell ref="T129:T134"/>
    <mergeCell ref="U129:U134"/>
    <mergeCell ref="D129:D134"/>
    <mergeCell ref="E129:E134"/>
    <mergeCell ref="F129:F134"/>
    <mergeCell ref="G129:G134"/>
    <mergeCell ref="H129:H134"/>
    <mergeCell ref="I129:I134"/>
    <mergeCell ref="J129:J134"/>
    <mergeCell ref="K129:K134"/>
    <mergeCell ref="L129:L134"/>
    <mergeCell ref="BF129:BF134"/>
    <mergeCell ref="BG129:BG134"/>
    <mergeCell ref="BH129:BH134"/>
    <mergeCell ref="BI129:BI134"/>
    <mergeCell ref="BJ129:BJ134"/>
    <mergeCell ref="BK129:BK134"/>
    <mergeCell ref="AT129:AT134"/>
    <mergeCell ref="AU129:AU134"/>
    <mergeCell ref="AV129:AV134"/>
    <mergeCell ref="AW129:AW134"/>
    <mergeCell ref="AX129:AX134"/>
    <mergeCell ref="AY129:AY134"/>
    <mergeCell ref="AZ129:AZ134"/>
    <mergeCell ref="BA129:BA134"/>
    <mergeCell ref="BB129:BB134"/>
    <mergeCell ref="V129:V134"/>
    <mergeCell ref="W129:W134"/>
    <mergeCell ref="X129:X134"/>
    <mergeCell ref="Y129:Y134"/>
    <mergeCell ref="AO129:AO134"/>
    <mergeCell ref="AP129:AP134"/>
    <mergeCell ref="AQ129:AQ134"/>
    <mergeCell ref="AR129:AR134"/>
    <mergeCell ref="AS129:AS134"/>
    <mergeCell ref="AT141:AT146"/>
    <mergeCell ref="AU141:AU146"/>
    <mergeCell ref="AV141:AV146"/>
    <mergeCell ref="AW141:AW146"/>
    <mergeCell ref="AX141:AX146"/>
    <mergeCell ref="BL129:BL134"/>
    <mergeCell ref="D135:D140"/>
    <mergeCell ref="E135:E140"/>
    <mergeCell ref="F135:F140"/>
    <mergeCell ref="G135:G140"/>
    <mergeCell ref="H135:H140"/>
    <mergeCell ref="I135:I140"/>
    <mergeCell ref="J135:J140"/>
    <mergeCell ref="K135:K140"/>
    <mergeCell ref="L135:L140"/>
    <mergeCell ref="M135:M140"/>
    <mergeCell ref="N135:N140"/>
    <mergeCell ref="O135:O140"/>
    <mergeCell ref="P135:P140"/>
    <mergeCell ref="Q135:Q140"/>
    <mergeCell ref="R135:R140"/>
    <mergeCell ref="S135:S140"/>
    <mergeCell ref="T135:T140"/>
    <mergeCell ref="U135:U140"/>
    <mergeCell ref="V135:V140"/>
    <mergeCell ref="W135:W140"/>
    <mergeCell ref="X135:X140"/>
    <mergeCell ref="Y135:Y140"/>
    <mergeCell ref="AO135:AO140"/>
    <mergeCell ref="BC129:BC134"/>
    <mergeCell ref="BD129:BD134"/>
    <mergeCell ref="BE129:BE134"/>
    <mergeCell ref="AY135:AY140"/>
    <mergeCell ref="AZ135:AZ140"/>
    <mergeCell ref="BA135:BA140"/>
    <mergeCell ref="BB135:BB140"/>
    <mergeCell ref="BC135:BC140"/>
    <mergeCell ref="BD135:BD140"/>
    <mergeCell ref="BE135:BE140"/>
    <mergeCell ref="BF135:BF140"/>
    <mergeCell ref="BG135:BG140"/>
    <mergeCell ref="AP135:AP140"/>
    <mergeCell ref="AQ135:AQ140"/>
    <mergeCell ref="AR135:AR140"/>
    <mergeCell ref="AS135:AS140"/>
    <mergeCell ref="AT135:AT140"/>
    <mergeCell ref="AU135:AU140"/>
    <mergeCell ref="AV135:AV140"/>
    <mergeCell ref="AW135:AW140"/>
    <mergeCell ref="AX135:AX140"/>
    <mergeCell ref="BH135:BH140"/>
    <mergeCell ref="BI135:BI140"/>
    <mergeCell ref="BJ135:BJ140"/>
    <mergeCell ref="BK135:BK140"/>
    <mergeCell ref="BL135:BL140"/>
    <mergeCell ref="D141:D146"/>
    <mergeCell ref="E141:E146"/>
    <mergeCell ref="F141:F146"/>
    <mergeCell ref="G141:G146"/>
    <mergeCell ref="H141:H146"/>
    <mergeCell ref="I141:I146"/>
    <mergeCell ref="J141:J146"/>
    <mergeCell ref="K141:K146"/>
    <mergeCell ref="L141:L146"/>
    <mergeCell ref="M141:M146"/>
    <mergeCell ref="N141:N146"/>
    <mergeCell ref="O141:O146"/>
    <mergeCell ref="P141:P146"/>
    <mergeCell ref="Q141:Q146"/>
    <mergeCell ref="R141:R146"/>
    <mergeCell ref="S141:S146"/>
    <mergeCell ref="T141:T146"/>
    <mergeCell ref="U141:U146"/>
    <mergeCell ref="BD141:BD146"/>
    <mergeCell ref="BE141:BE146"/>
    <mergeCell ref="BF141:BF146"/>
    <mergeCell ref="BG141:BG146"/>
    <mergeCell ref="BH141:BH146"/>
    <mergeCell ref="BI141:BI146"/>
    <mergeCell ref="BJ141:BJ146"/>
    <mergeCell ref="BK141:BK146"/>
    <mergeCell ref="BL141:BL146"/>
    <mergeCell ref="AY141:AY146"/>
    <mergeCell ref="AZ141:AZ146"/>
    <mergeCell ref="BA141:BA146"/>
    <mergeCell ref="BB141:BB146"/>
    <mergeCell ref="BC141:BC146"/>
    <mergeCell ref="M147:M152"/>
    <mergeCell ref="N147:N152"/>
    <mergeCell ref="O147:O152"/>
    <mergeCell ref="P147:P152"/>
    <mergeCell ref="Q147:Q152"/>
    <mergeCell ref="R147:R152"/>
    <mergeCell ref="S147:S152"/>
    <mergeCell ref="T147:T152"/>
    <mergeCell ref="U147:U152"/>
    <mergeCell ref="D147:D152"/>
    <mergeCell ref="E147:E152"/>
    <mergeCell ref="F147:F152"/>
    <mergeCell ref="G147:G152"/>
    <mergeCell ref="H147:H152"/>
    <mergeCell ref="I147:I152"/>
    <mergeCell ref="J147:J152"/>
    <mergeCell ref="K147:K152"/>
    <mergeCell ref="L147:L152"/>
    <mergeCell ref="V141:V146"/>
    <mergeCell ref="W141:W146"/>
    <mergeCell ref="X141:X146"/>
    <mergeCell ref="Y141:Y146"/>
    <mergeCell ref="AO141:AO146"/>
    <mergeCell ref="AP141:AP146"/>
    <mergeCell ref="AQ141:AQ146"/>
    <mergeCell ref="AR141:AR146"/>
    <mergeCell ref="AS141:AS146"/>
    <mergeCell ref="BF147:BF152"/>
    <mergeCell ref="BG147:BG152"/>
    <mergeCell ref="BH147:BH152"/>
    <mergeCell ref="BI147:BI152"/>
    <mergeCell ref="BJ147:BJ152"/>
    <mergeCell ref="BK147:BK152"/>
    <mergeCell ref="AT147:AT152"/>
    <mergeCell ref="AU147:AU152"/>
    <mergeCell ref="AV147:AV152"/>
    <mergeCell ref="AW147:AW152"/>
    <mergeCell ref="AX147:AX152"/>
    <mergeCell ref="AY147:AY152"/>
    <mergeCell ref="AZ147:AZ152"/>
    <mergeCell ref="BA147:BA152"/>
    <mergeCell ref="BB147:BB152"/>
    <mergeCell ref="V147:V152"/>
    <mergeCell ref="W147:W152"/>
    <mergeCell ref="X147:X152"/>
    <mergeCell ref="Y147:Y152"/>
    <mergeCell ref="AO147:AO152"/>
    <mergeCell ref="AP147:AP152"/>
    <mergeCell ref="AQ147:AQ152"/>
    <mergeCell ref="AR147:AR152"/>
    <mergeCell ref="AS147:AS152"/>
    <mergeCell ref="AT159:AT164"/>
    <mergeCell ref="AU159:AU164"/>
    <mergeCell ref="AV159:AV164"/>
    <mergeCell ref="AW159:AW164"/>
    <mergeCell ref="AX159:AX164"/>
    <mergeCell ref="BL147:BL152"/>
    <mergeCell ref="D153:D158"/>
    <mergeCell ref="E153:E158"/>
    <mergeCell ref="F153:F158"/>
    <mergeCell ref="G153:G158"/>
    <mergeCell ref="H153:H158"/>
    <mergeCell ref="I153:I158"/>
    <mergeCell ref="J153:J158"/>
    <mergeCell ref="K153:K158"/>
    <mergeCell ref="L153:L158"/>
    <mergeCell ref="M153:M158"/>
    <mergeCell ref="N153:N158"/>
    <mergeCell ref="O153:O158"/>
    <mergeCell ref="P153:P158"/>
    <mergeCell ref="Q153:Q158"/>
    <mergeCell ref="R153:R158"/>
    <mergeCell ref="S153:S158"/>
    <mergeCell ref="T153:T158"/>
    <mergeCell ref="U153:U158"/>
    <mergeCell ref="V153:V158"/>
    <mergeCell ref="W153:W158"/>
    <mergeCell ref="X153:X158"/>
    <mergeCell ref="Y153:Y158"/>
    <mergeCell ref="AO153:AO158"/>
    <mergeCell ref="BC147:BC152"/>
    <mergeCell ref="BD147:BD152"/>
    <mergeCell ref="BE147:BE152"/>
    <mergeCell ref="AY153:AY158"/>
    <mergeCell ref="AZ153:AZ158"/>
    <mergeCell ref="BA153:BA158"/>
    <mergeCell ref="BB153:BB158"/>
    <mergeCell ref="BC153:BC158"/>
    <mergeCell ref="BD153:BD158"/>
    <mergeCell ref="BE153:BE158"/>
    <mergeCell ref="BF153:BF158"/>
    <mergeCell ref="BG153:BG158"/>
    <mergeCell ref="AP153:AP158"/>
    <mergeCell ref="AQ153:AQ158"/>
    <mergeCell ref="AR153:AR158"/>
    <mergeCell ref="AS153:AS158"/>
    <mergeCell ref="AT153:AT158"/>
    <mergeCell ref="AU153:AU158"/>
    <mergeCell ref="AV153:AV158"/>
    <mergeCell ref="AW153:AW158"/>
    <mergeCell ref="AX153:AX158"/>
    <mergeCell ref="BH153:BH158"/>
    <mergeCell ref="BI153:BI158"/>
    <mergeCell ref="BJ153:BJ158"/>
    <mergeCell ref="BK153:BK158"/>
    <mergeCell ref="BL153:BL158"/>
    <mergeCell ref="D159:D164"/>
    <mergeCell ref="E159:E164"/>
    <mergeCell ref="F159:F164"/>
    <mergeCell ref="G159:G164"/>
    <mergeCell ref="H159:H164"/>
    <mergeCell ref="I159:I164"/>
    <mergeCell ref="J159:J164"/>
    <mergeCell ref="K159:K164"/>
    <mergeCell ref="L159:L164"/>
    <mergeCell ref="M159:M164"/>
    <mergeCell ref="N159:N164"/>
    <mergeCell ref="O159:O164"/>
    <mergeCell ref="P159:P164"/>
    <mergeCell ref="Q159:Q164"/>
    <mergeCell ref="R159:R164"/>
    <mergeCell ref="S159:S164"/>
    <mergeCell ref="T159:T164"/>
    <mergeCell ref="U159:U164"/>
    <mergeCell ref="BD159:BD164"/>
    <mergeCell ref="BE159:BE164"/>
    <mergeCell ref="BF159:BF164"/>
    <mergeCell ref="BG159:BG164"/>
    <mergeCell ref="BH159:BH164"/>
    <mergeCell ref="BI159:BI164"/>
    <mergeCell ref="BJ159:BJ164"/>
    <mergeCell ref="BK159:BK164"/>
    <mergeCell ref="BL159:BL164"/>
    <mergeCell ref="AY159:AY164"/>
    <mergeCell ref="AZ159:AZ164"/>
    <mergeCell ref="BA159:BA164"/>
    <mergeCell ref="BB159:BB164"/>
    <mergeCell ref="BC159:BC164"/>
    <mergeCell ref="M165:M170"/>
    <mergeCell ref="N165:N170"/>
    <mergeCell ref="O165:O170"/>
    <mergeCell ref="P165:P170"/>
    <mergeCell ref="Q165:Q170"/>
    <mergeCell ref="R165:R170"/>
    <mergeCell ref="S165:S170"/>
    <mergeCell ref="T165:T170"/>
    <mergeCell ref="U165:U170"/>
    <mergeCell ref="D165:D170"/>
    <mergeCell ref="E165:E170"/>
    <mergeCell ref="F165:F170"/>
    <mergeCell ref="G165:G170"/>
    <mergeCell ref="H165:H170"/>
    <mergeCell ref="I165:I170"/>
    <mergeCell ref="J165:J170"/>
    <mergeCell ref="K165:K170"/>
    <mergeCell ref="L165:L170"/>
    <mergeCell ref="V159:V164"/>
    <mergeCell ref="W159:W164"/>
    <mergeCell ref="X159:X164"/>
    <mergeCell ref="Y159:Y164"/>
    <mergeCell ref="AO159:AO164"/>
    <mergeCell ref="AP159:AP164"/>
    <mergeCell ref="AQ159:AQ164"/>
    <mergeCell ref="AR159:AR164"/>
    <mergeCell ref="AS159:AS164"/>
    <mergeCell ref="BK165:BK170"/>
    <mergeCell ref="AT165:AT170"/>
    <mergeCell ref="AU165:AU170"/>
    <mergeCell ref="AV165:AV170"/>
    <mergeCell ref="AW165:AW170"/>
    <mergeCell ref="AX165:AX170"/>
    <mergeCell ref="AY165:AY170"/>
    <mergeCell ref="AZ165:AZ170"/>
    <mergeCell ref="BA165:BA170"/>
    <mergeCell ref="BB165:BB170"/>
    <mergeCell ref="V165:V170"/>
    <mergeCell ref="W165:W170"/>
    <mergeCell ref="X165:X170"/>
    <mergeCell ref="Y165:Y170"/>
    <mergeCell ref="AO165:AO170"/>
    <mergeCell ref="AP165:AP170"/>
    <mergeCell ref="AQ165:AQ170"/>
    <mergeCell ref="AR165:AR170"/>
    <mergeCell ref="AS165:AS170"/>
    <mergeCell ref="BL165:BL170"/>
    <mergeCell ref="D171:D176"/>
    <mergeCell ref="E171:E176"/>
    <mergeCell ref="F171:F176"/>
    <mergeCell ref="G171:G176"/>
    <mergeCell ref="H171:H176"/>
    <mergeCell ref="I171:I176"/>
    <mergeCell ref="J171:J176"/>
    <mergeCell ref="K171:K176"/>
    <mergeCell ref="L171:L176"/>
    <mergeCell ref="M171:M176"/>
    <mergeCell ref="N171:N176"/>
    <mergeCell ref="O171:O176"/>
    <mergeCell ref="P171:P176"/>
    <mergeCell ref="Q171:Q176"/>
    <mergeCell ref="R171:R176"/>
    <mergeCell ref="S171:S176"/>
    <mergeCell ref="T171:T176"/>
    <mergeCell ref="U171:U176"/>
    <mergeCell ref="V171:V176"/>
    <mergeCell ref="W171:W176"/>
    <mergeCell ref="X171:X176"/>
    <mergeCell ref="Y171:Y176"/>
    <mergeCell ref="AO171:AO176"/>
    <mergeCell ref="BC165:BC170"/>
    <mergeCell ref="BD165:BD170"/>
    <mergeCell ref="BE165:BE170"/>
    <mergeCell ref="BF165:BF170"/>
    <mergeCell ref="BG165:BG170"/>
    <mergeCell ref="BH165:BH170"/>
    <mergeCell ref="BI165:BI170"/>
    <mergeCell ref="BJ165:BJ170"/>
    <mergeCell ref="V177:V182"/>
    <mergeCell ref="AY171:AY176"/>
    <mergeCell ref="AZ171:AZ176"/>
    <mergeCell ref="BA171:BA176"/>
    <mergeCell ref="BB171:BB176"/>
    <mergeCell ref="BC171:BC176"/>
    <mergeCell ref="BD171:BD176"/>
    <mergeCell ref="BE171:BE176"/>
    <mergeCell ref="BF171:BF176"/>
    <mergeCell ref="BG171:BG176"/>
    <mergeCell ref="AP171:AP176"/>
    <mergeCell ref="AQ171:AQ176"/>
    <mergeCell ref="AR171:AR176"/>
    <mergeCell ref="AS171:AS176"/>
    <mergeCell ref="AT171:AT176"/>
    <mergeCell ref="AU171:AU176"/>
    <mergeCell ref="AV171:AV176"/>
    <mergeCell ref="AW171:AW176"/>
    <mergeCell ref="AX171:AX176"/>
    <mergeCell ref="W177:W182"/>
    <mergeCell ref="X177:X182"/>
    <mergeCell ref="Y177:Y182"/>
    <mergeCell ref="AO177:AO182"/>
    <mergeCell ref="AP177:AP182"/>
    <mergeCell ref="AQ177:AQ182"/>
    <mergeCell ref="AR177:AR182"/>
    <mergeCell ref="AS177:AS182"/>
    <mergeCell ref="AT177:AT182"/>
    <mergeCell ref="AU177:AU182"/>
    <mergeCell ref="AV177:AV182"/>
    <mergeCell ref="AW177:AW182"/>
    <mergeCell ref="AX177:AX182"/>
    <mergeCell ref="BH171:BH176"/>
    <mergeCell ref="BI171:BI176"/>
    <mergeCell ref="BJ171:BJ176"/>
    <mergeCell ref="BK171:BK176"/>
    <mergeCell ref="BL171:BL176"/>
    <mergeCell ref="D177:D182"/>
    <mergeCell ref="E177:E182"/>
    <mergeCell ref="F177:F182"/>
    <mergeCell ref="G177:G182"/>
    <mergeCell ref="H177:H182"/>
    <mergeCell ref="I177:I182"/>
    <mergeCell ref="J177:J182"/>
    <mergeCell ref="K177:K182"/>
    <mergeCell ref="L177:L182"/>
    <mergeCell ref="M177:M182"/>
    <mergeCell ref="N177:N182"/>
    <mergeCell ref="O177:O182"/>
    <mergeCell ref="P177:P182"/>
    <mergeCell ref="Q177:Q182"/>
    <mergeCell ref="R177:R182"/>
    <mergeCell ref="S177:S182"/>
    <mergeCell ref="T177:T182"/>
    <mergeCell ref="U177:U182"/>
    <mergeCell ref="BD177:BD182"/>
    <mergeCell ref="BE177:BE182"/>
    <mergeCell ref="BF177:BF182"/>
    <mergeCell ref="BG177:BG182"/>
    <mergeCell ref="BH177:BH182"/>
    <mergeCell ref="BI177:BI182"/>
    <mergeCell ref="BJ177:BJ182"/>
    <mergeCell ref="BK177:BK182"/>
    <mergeCell ref="BL177:BL182"/>
    <mergeCell ref="AY177:AY182"/>
    <mergeCell ref="AZ177:AZ182"/>
    <mergeCell ref="BA177:BA182"/>
    <mergeCell ref="BB177:BB182"/>
    <mergeCell ref="BC177:BC182"/>
    <mergeCell ref="N183:N188"/>
    <mergeCell ref="O183:O188"/>
    <mergeCell ref="P183:P188"/>
    <mergeCell ref="Q183:Q188"/>
    <mergeCell ref="R183:R188"/>
    <mergeCell ref="S183:S188"/>
    <mergeCell ref="T183:T188"/>
    <mergeCell ref="U183:U188"/>
    <mergeCell ref="D183:D188"/>
    <mergeCell ref="E183:E188"/>
    <mergeCell ref="F183:F188"/>
    <mergeCell ref="G183:G188"/>
    <mergeCell ref="H183:H188"/>
    <mergeCell ref="I183:I188"/>
    <mergeCell ref="J183:J188"/>
    <mergeCell ref="K183:K188"/>
    <mergeCell ref="L183:L188"/>
    <mergeCell ref="V183:V188"/>
    <mergeCell ref="W183:W188"/>
    <mergeCell ref="X183:X188"/>
    <mergeCell ref="Y183:Y188"/>
    <mergeCell ref="AO183:AO188"/>
    <mergeCell ref="AP183:AP188"/>
    <mergeCell ref="AQ183:AQ188"/>
    <mergeCell ref="AR183:AR188"/>
    <mergeCell ref="AS183:AS188"/>
    <mergeCell ref="M183:M188"/>
    <mergeCell ref="BL183:BL188"/>
    <mergeCell ref="BC183:BC188"/>
    <mergeCell ref="BD183:BD188"/>
    <mergeCell ref="BE183:BE188"/>
    <mergeCell ref="BF183:BF188"/>
    <mergeCell ref="BG183:BG188"/>
    <mergeCell ref="BH183:BH188"/>
    <mergeCell ref="BI183:BI188"/>
    <mergeCell ref="BJ183:BJ188"/>
    <mergeCell ref="BK183:BK188"/>
    <mergeCell ref="AT183:AT188"/>
    <mergeCell ref="AU183:AU188"/>
    <mergeCell ref="AV183:AV188"/>
    <mergeCell ref="AW183:AW188"/>
    <mergeCell ref="AX183:AX188"/>
    <mergeCell ref="AY183:AY188"/>
    <mergeCell ref="AZ183:AZ188"/>
    <mergeCell ref="BA183:BA188"/>
    <mergeCell ref="BB183:BB188"/>
  </mergeCells>
  <conditionalFormatting sqref="P9:P188">
    <cfRule type="cellIs" dxfId="59" priority="498" operator="equal">
      <formula>"Muy Baja"</formula>
    </cfRule>
    <cfRule type="cellIs" dxfId="58" priority="489" operator="equal">
      <formula>"Baja"</formula>
    </cfRule>
    <cfRule type="cellIs" dxfId="57" priority="488" operator="equal">
      <formula>"Media"</formula>
    </cfRule>
    <cfRule type="cellIs" dxfId="56" priority="487" operator="equal">
      <formula>"Alta"</formula>
    </cfRule>
    <cfRule type="cellIs" dxfId="55" priority="486" operator="equal">
      <formula>"Muy Alta"</formula>
    </cfRule>
  </conditionalFormatting>
  <conditionalFormatting sqref="R9:R188">
    <cfRule type="cellIs" dxfId="54" priority="485" operator="equal">
      <formula>"Leve"</formula>
    </cfRule>
    <cfRule type="cellIs" dxfId="53" priority="484" operator="equal">
      <formula>"Menor"</formula>
    </cfRule>
    <cfRule type="cellIs" dxfId="52" priority="483" operator="equal">
      <formula>"Moderado"</formula>
    </cfRule>
    <cfRule type="cellIs" dxfId="51" priority="482" operator="equal">
      <formula>"Mayor"</formula>
    </cfRule>
    <cfRule type="cellIs" dxfId="50" priority="481" operator="equal">
      <formula>"Catastrófico"</formula>
    </cfRule>
  </conditionalFormatting>
  <conditionalFormatting sqref="T9:T188">
    <cfRule type="cellIs" dxfId="49" priority="477" operator="equal">
      <formula>"Mayor"</formula>
    </cfRule>
    <cfRule type="cellIs" dxfId="48" priority="476" operator="equal">
      <formula>"Catastrófico"</formula>
    </cfRule>
    <cfRule type="cellIs" dxfId="47" priority="480" operator="equal">
      <formula>"Leve"</formula>
    </cfRule>
    <cfRule type="cellIs" dxfId="46" priority="479" operator="equal">
      <formula>"Menor"</formula>
    </cfRule>
    <cfRule type="cellIs" dxfId="45" priority="478" operator="equal">
      <formula>"Moderado"</formula>
    </cfRule>
  </conditionalFormatting>
  <conditionalFormatting sqref="V9:V188">
    <cfRule type="cellIs" dxfId="44" priority="474" operator="equal">
      <formula>"Menor"</formula>
    </cfRule>
    <cfRule type="cellIs" dxfId="43" priority="475" operator="equal">
      <formula>"Leve"</formula>
    </cfRule>
    <cfRule type="cellIs" dxfId="42" priority="470" operator="equal">
      <formula>"Catastrófico"</formula>
    </cfRule>
    <cfRule type="cellIs" dxfId="41" priority="472" operator="equal">
      <formula>"Mayor"</formula>
    </cfRule>
    <cfRule type="cellIs" dxfId="40" priority="473" operator="equal">
      <formula>"Moderado"</formula>
    </cfRule>
  </conditionalFormatting>
  <conditionalFormatting sqref="Y9:Y188">
    <cfRule type="cellIs" dxfId="39" priority="469" operator="equal">
      <formula>"Bajo"</formula>
    </cfRule>
    <cfRule type="cellIs" dxfId="38" priority="467" operator="equal">
      <formula>"Moderado"</formula>
    </cfRule>
    <cfRule type="cellIs" dxfId="37" priority="466" operator="equal">
      <formula>"Alto"</formula>
    </cfRule>
    <cfRule type="cellIs" dxfId="36" priority="465" operator="equal">
      <formula>"Extremo"</formula>
    </cfRule>
  </conditionalFormatting>
  <conditionalFormatting sqref="AQ9:AQ188">
    <cfRule type="cellIs" dxfId="35" priority="42" operator="equal">
      <formula>"Muy Alta"</formula>
    </cfRule>
    <cfRule type="cellIs" dxfId="34" priority="41" operator="equal">
      <formula>"Alta"</formula>
    </cfRule>
    <cfRule type="cellIs" dxfId="33" priority="40" operator="equal">
      <formula>"Media"</formula>
    </cfRule>
    <cfRule type="cellIs" dxfId="32" priority="39" operator="equal">
      <formula>"Baja"</formula>
    </cfRule>
    <cfRule type="cellIs" dxfId="31" priority="38" operator="equal">
      <formula>"Muy Baja"</formula>
    </cfRule>
  </conditionalFormatting>
  <conditionalFormatting sqref="AT9:AT188">
    <cfRule type="cellIs" dxfId="30" priority="37" operator="equal">
      <formula>"Catastrófico"</formula>
    </cfRule>
    <cfRule type="cellIs" dxfId="29" priority="36" operator="equal">
      <formula>"Mayor"</formula>
    </cfRule>
    <cfRule type="cellIs" dxfId="28" priority="34" operator="equal">
      <formula>"Menor"</formula>
    </cfRule>
    <cfRule type="cellIs" dxfId="27" priority="33" operator="equal">
      <formula>"Leve"</formula>
    </cfRule>
  </conditionalFormatting>
  <conditionalFormatting sqref="AT9:AV188">
    <cfRule type="cellIs" dxfId="26" priority="3" operator="equal">
      <formula>"Moderado"</formula>
    </cfRule>
  </conditionalFormatting>
  <conditionalFormatting sqref="AU9:AV188">
    <cfRule type="cellIs" dxfId="25" priority="2" operator="equal">
      <formula>"Alto"</formula>
    </cfRule>
    <cfRule type="cellIs" dxfId="24" priority="4" operator="equal">
      <formula>"Bajo"</formula>
    </cfRule>
    <cfRule type="cellIs" dxfId="23" priority="1" operator="equal">
      <formula>"Extremo"</formula>
    </cfRule>
  </conditionalFormatting>
  <dataValidations count="5">
    <dataValidation type="list" allowBlank="1" showInputMessage="1" showErrorMessage="1" sqref="BD4">
      <formula1>"I TRIM, II TRIM, III TRIM, IV TRIM"</formula1>
    </dataValidation>
    <dataValidation type="list" allowBlank="1" showInputMessage="1" showErrorMessage="1" sqref="AW9:AW188">
      <formula1>"Reducir, Aceptar, Evitar"</formula1>
    </dataValidation>
    <dataValidation type="list" allowBlank="1" showInputMessage="1" showErrorMessage="1" sqref="D9:D188">
      <formula1>"RG, RS"</formula1>
    </dataValidation>
    <dataValidation type="list" allowBlank="1" showInputMessage="1" showErrorMessage="1" sqref="J9:J188">
      <formula1>"SI, NO"</formula1>
    </dataValidation>
    <dataValidation type="list" allowBlank="1" showInputMessage="1" showErrorMessage="1" sqref="AB9:AB188">
      <formula1>"Primera línea,Segunda línea,Tercera línea"</formula1>
    </dataValidation>
  </dataValidations>
  <pageMargins left="0.70866141732283472" right="0.70866141732283472" top="0.74803149606299213" bottom="0.74803149606299213" header="0.31496062992125984" footer="0.31496062992125984"/>
  <pageSetup scale="10" orientation="landscape" r:id="rId1"/>
  <headerFooter>
    <oddFooter>&amp;C&amp;G
DIE-05-FR-01
V.2
Hoja 2</oddFooter>
  </headerFooter>
  <colBreaks count="1" manualBreakCount="1">
    <brk id="49" max="68" man="1"/>
  </colBreaks>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extLst>
    <ext xmlns:x14="http://schemas.microsoft.com/office/spreadsheetml/2009/9/main" uri="{CCE6A557-97BC-4b89-ADB6-D9C93CAAB3DF}">
      <x14:dataValidations xmlns:xm="http://schemas.microsoft.com/office/excel/2006/main" count="11">
        <x14:dataValidation type="list" allowBlank="1" showInputMessage="1" showErrorMessage="1">
          <x14:formula1>
            <xm:f>Tablas_GS!$B$8:$B$12</xm:f>
          </x14:formula1>
          <xm:sqref>P9:P188</xm:sqref>
        </x14:dataValidation>
        <x14:dataValidation type="list" allowBlank="1" showInputMessage="1" showErrorMessage="1">
          <x14:formula1>
            <xm:f>Tablas_GS!$B$17:$B$21</xm:f>
          </x14:formula1>
          <xm:sqref>T9:T188 R9:R188</xm:sqref>
        </x14:dataValidation>
        <x14:dataValidation type="list" allowBlank="1" showInputMessage="1" showErrorMessage="1">
          <x14:formula1>
            <xm:f>Tablas_GS!$D$29:$D$30</xm:f>
          </x14:formula1>
          <xm:sqref>AG9:AG188</xm:sqref>
        </x14:dataValidation>
        <x14:dataValidation type="list" allowBlank="1" showInputMessage="1" showErrorMessage="1">
          <x14:formula1>
            <xm:f>Tablas_GS!$D$31:$D$32</xm:f>
          </x14:formula1>
          <xm:sqref>AL9:AL188</xm:sqref>
        </x14:dataValidation>
        <x14:dataValidation type="list" allowBlank="1" showInputMessage="1" showErrorMessage="1">
          <x14:formula1>
            <xm:f>Tablas_GS!$D$33:$D$34</xm:f>
          </x14:formula1>
          <xm:sqref>AM9:AM188</xm:sqref>
        </x14:dataValidation>
        <x14:dataValidation type="list" allowBlank="1" showInputMessage="1" showErrorMessage="1">
          <x14:formula1>
            <xm:f>Tablas_GS!$D$35:$D$36</xm:f>
          </x14:formula1>
          <xm:sqref>AN9:AN188</xm:sqref>
        </x14:dataValidation>
        <x14:dataValidation type="list" allowBlank="1" showInputMessage="1" showErrorMessage="1">
          <x14:formula1>
            <xm:f>Listas!$B$75:$B$89</xm:f>
          </x14:formula1>
          <xm:sqref>A9</xm:sqref>
        </x14:dataValidation>
        <x14:dataValidation type="list" allowBlank="1" showInputMessage="1" showErrorMessage="1">
          <x14:formula1>
            <xm:f>Tablas_GS!$D$26:$D$28</xm:f>
          </x14:formula1>
          <xm:sqref>AE9:AE188</xm:sqref>
        </x14:dataValidation>
        <x14:dataValidation type="list" allowBlank="1" showInputMessage="1" showErrorMessage="1">
          <x14:formula1>
            <xm:f>Listas!$C$75:$C$89</xm:f>
          </x14:formula1>
          <xm:sqref>E9:E188</xm:sqref>
        </x14:dataValidation>
        <x14:dataValidation type="list" allowBlank="1" showInputMessage="1" showErrorMessage="1">
          <x14:formula1>
            <xm:f>Listas!$B$69:$B$72</xm:f>
          </x14:formula1>
          <xm:sqref>H9:H188</xm:sqref>
        </x14:dataValidation>
        <x14:dataValidation type="list" allowBlank="1" showInputMessage="1" showErrorMessage="1">
          <x14:formula1>
            <xm:f>Listas!$B$51:$B$54</xm:f>
          </x14:formula1>
          <xm:sqref>B9</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5:V314"/>
  <sheetViews>
    <sheetView showGridLines="0" zoomScale="80" zoomScaleNormal="80" zoomScaleSheetLayoutView="80" zoomScalePageLayoutView="87" workbookViewId="0"/>
  </sheetViews>
  <sheetFormatPr baseColWidth="10" defaultColWidth="11.42578125" defaultRowHeight="15"/>
  <cols>
    <col min="1" max="2" width="23.7109375" style="146" customWidth="1"/>
    <col min="3" max="3" width="18.42578125" style="146" hidden="1" customWidth="1"/>
    <col min="4" max="4" width="7.28515625" style="146" customWidth="1"/>
    <col min="5" max="5" width="7.5703125" style="146" bestFit="1" customWidth="1"/>
    <col min="6" max="6" width="7.85546875" style="146" customWidth="1"/>
    <col min="7" max="7" width="43.140625" style="146" customWidth="1"/>
    <col min="8" max="8" width="52.5703125" style="146" customWidth="1"/>
    <col min="9" max="9" width="37.28515625" style="146" customWidth="1"/>
    <col min="10" max="12" width="28.7109375" style="146" customWidth="1"/>
    <col min="13" max="13" width="16.28515625" style="146" customWidth="1"/>
    <col min="14" max="14" width="21.5703125" style="146" customWidth="1"/>
    <col min="15" max="15" width="19.5703125" style="146" customWidth="1"/>
    <col min="16" max="18" width="13.5703125" style="146" customWidth="1"/>
    <col min="19" max="19" width="12.140625" style="146" customWidth="1"/>
    <col min="20" max="20" width="17.28515625" style="146" customWidth="1"/>
    <col min="21" max="21" width="25.42578125" style="146" customWidth="1"/>
    <col min="22" max="22" width="10.85546875" style="146" customWidth="1"/>
    <col min="23" max="23" width="10.7109375" style="146" customWidth="1"/>
    <col min="24" max="24" width="13.140625" style="146" customWidth="1"/>
    <col min="25" max="25" width="11.5703125" style="146" customWidth="1"/>
    <col min="26" max="26" width="18" style="146" customWidth="1"/>
    <col min="27" max="27" width="6.28515625" style="146" customWidth="1"/>
    <col min="28" max="28" width="10.85546875" style="146" customWidth="1"/>
    <col min="29" max="29" width="11" style="146" customWidth="1"/>
    <col min="30" max="30" width="15.7109375" style="146" customWidth="1"/>
    <col min="31" max="16384" width="11.42578125" style="146"/>
  </cols>
  <sheetData>
    <row r="5" spans="1:14" ht="20.25" customHeight="1">
      <c r="A5" s="719" t="s">
        <v>184</v>
      </c>
      <c r="B5" s="720"/>
      <c r="C5" s="720"/>
      <c r="D5" s="720"/>
      <c r="E5" s="720"/>
      <c r="F5" s="720"/>
      <c r="G5" s="720"/>
      <c r="H5" s="720"/>
      <c r="I5" s="720"/>
    </row>
    <row r="6" spans="1:14">
      <c r="A6" s="237" t="s">
        <v>185</v>
      </c>
      <c r="B6" s="179">
        <v>2024</v>
      </c>
    </row>
    <row r="7" spans="1:14">
      <c r="A7" s="237" t="s">
        <v>186</v>
      </c>
      <c r="B7" s="180">
        <v>1</v>
      </c>
    </row>
    <row r="8" spans="1:14" ht="34.5" customHeight="1">
      <c r="A8" s="237" t="s">
        <v>189</v>
      </c>
      <c r="B8" s="723"/>
      <c r="C8" s="724"/>
      <c r="D8" s="724"/>
      <c r="E8" s="724"/>
      <c r="F8" s="725"/>
      <c r="G8" s="725"/>
      <c r="H8" s="725"/>
      <c r="I8" s="726"/>
      <c r="J8" s="181"/>
      <c r="K8" s="181"/>
      <c r="L8" s="181"/>
      <c r="M8" s="181"/>
      <c r="N8" s="182"/>
    </row>
    <row r="9" spans="1:14" ht="15.75" customHeight="1">
      <c r="C9" s="183"/>
      <c r="F9" s="181"/>
      <c r="G9" s="181"/>
      <c r="H9" s="181"/>
      <c r="I9" s="184"/>
      <c r="J9" s="184"/>
      <c r="K9" s="181"/>
      <c r="L9" s="181"/>
      <c r="M9" s="181"/>
      <c r="N9" s="182"/>
    </row>
    <row r="10" spans="1:14" ht="33.75" customHeight="1">
      <c r="A10" s="716" t="s">
        <v>156</v>
      </c>
      <c r="B10" s="716" t="s">
        <v>0</v>
      </c>
      <c r="C10" s="733"/>
      <c r="D10" s="730" t="s">
        <v>1</v>
      </c>
      <c r="E10" s="731"/>
      <c r="F10" s="731"/>
      <c r="G10" s="731"/>
      <c r="H10" s="731"/>
      <c r="I10" s="732"/>
      <c r="J10" s="721" t="s">
        <v>191</v>
      </c>
      <c r="K10" s="721"/>
      <c r="L10" s="721"/>
      <c r="M10" s="721"/>
    </row>
    <row r="11" spans="1:14" ht="105">
      <c r="A11" s="717"/>
      <c r="B11" s="717"/>
      <c r="C11" s="734"/>
      <c r="D11" s="727" t="s">
        <v>878</v>
      </c>
      <c r="E11" s="728"/>
      <c r="F11" s="729"/>
      <c r="G11" s="22" t="s">
        <v>933</v>
      </c>
      <c r="H11" s="75" t="s">
        <v>182</v>
      </c>
      <c r="I11" s="22" t="s">
        <v>168</v>
      </c>
      <c r="J11" s="76" t="s">
        <v>49</v>
      </c>
      <c r="K11" s="76" t="s">
        <v>50</v>
      </c>
      <c r="L11" s="735" t="s">
        <v>51</v>
      </c>
      <c r="M11" s="736"/>
    </row>
    <row r="12" spans="1:14" ht="180">
      <c r="A12" s="718" t="s">
        <v>943</v>
      </c>
      <c r="B12" s="722" t="s">
        <v>985</v>
      </c>
      <c r="C12" s="77" t="str">
        <f>CONCATENATE(D12,"-",E12,"-",F12)</f>
        <v>RC-COM-1</v>
      </c>
      <c r="D12" s="416" t="s">
        <v>939</v>
      </c>
      <c r="E12" s="416" t="s">
        <v>864</v>
      </c>
      <c r="F12" s="417">
        <v>1</v>
      </c>
      <c r="G12" s="449" t="s">
        <v>1029</v>
      </c>
      <c r="H12" s="449" t="s">
        <v>1017</v>
      </c>
      <c r="I12" s="449" t="s">
        <v>1018</v>
      </c>
      <c r="J12" s="78" t="s">
        <v>72</v>
      </c>
      <c r="K12" s="79" t="str">
        <f>H50</f>
        <v>MAYOR</v>
      </c>
      <c r="L12" s="238" t="str">
        <f>CONCATENATE(J12,K12)</f>
        <v>IMPROBABLEMAYOR</v>
      </c>
      <c r="M12" s="80" t="str">
        <f>IF(L12="RAROINSIGNIFICANTE","BAJO",IF(L12="RAROMENOR","BAJO",IF(L12="RAROMODERADO","MODERADO",IF(L12="RAROMAYOR","ALTO",IF(L12="RAROCATASTROFICO","EXTREMO",IF(L12="IMPROBABLEINSIGNIFICANTE","BAJO",IF(L12="IMPROBABLEMENOR","BAJO",IF(L12="IMPROBABLEMODERADO","MODERADO",IF(L12="IMPROBABLEMAYOR","ALTO",IF(L12="IMPROBABLECATASTROFICO","EXTREMO",IF(L12="POSIBLEINSIGNIFICANTE","BAJO",IF(L12="POSIBLEMENOR","MODERADO",IF(L12="POSIBLEMODERADO","ALTO",IF(L12="POSIBLEMAYOR","EXTREMO",IF(L12="POSIBLECATASTROFICO","EXTREMO",IF(L12="PROBABLEINSIGNIFICANTE","MODERADO",IF(L12="PROBABLEMENOR","ALTO",IF(L12="PROBABLEMODERADO","ALTO",IF(L12="PROBABLEMAYOR","EXTREMO",IF(L12="PROBABLECATASTROFICO","EXTREMO",IF(L12="CASI SEGUROINSIGNIFICANTE","ALTO",IF(L12="CASI SEGUROMENOR","ALTO",IF(L12="CASI SEGUROMODERADO","EXTREMO",IF(L12="CASI SEGUROMAYOR","EXTREMO",IF(L12="CASI SEGUROCATASTROFICO","EXTREMO")))))))))))))))))))))))))</f>
        <v>ALTO</v>
      </c>
    </row>
    <row r="13" spans="1:14" hidden="1">
      <c r="A13" s="718"/>
      <c r="B13" s="722"/>
      <c r="C13" s="77" t="str">
        <f>CONCATENATE(D13,"-",E13,"-",F13)</f>
        <v>--</v>
      </c>
      <c r="D13" s="416"/>
      <c r="E13" s="416"/>
      <c r="F13" s="417"/>
      <c r="G13" s="470"/>
      <c r="H13" s="419"/>
      <c r="I13" s="419"/>
      <c r="J13" s="78"/>
      <c r="K13" s="79" t="str">
        <f>I50</f>
        <v>SIN IMPACTO</v>
      </c>
      <c r="L13" s="238" t="str">
        <f>CONCATENATE(J13,K13)</f>
        <v>SIN IMPACTO</v>
      </c>
      <c r="M13" s="80" t="b">
        <f>IF(L13="RAROINSIGNIFICANTE","BAJO",IF(L13="RAROMENOR","BAJO",IF(L13="RAROMODERADO","MODERADO",IF(L13="RAROMAYOR","ALTO",IF(L13="RAROCATASTROFICO","EXTREMO",IF(L13="IMPROBABLEINSIGNIFICANTE","BAJO",IF(L13="IMPROBABLEMENOR","BAJO",IF(L13="IMPROBABLEMODERADO","MODERADO",IF(L13="IMPROBABLEMAYOR","ALTO",IF(L13="IMPROBABLECATASTROFICO","EXTREMO",IF(L13="POSIBLEINSIGNIFICANTE","BAJO",IF(L13="POSIBLEMENOR","MODERADO",IF(L13="POSIBLEMODERADO","ALTO",IF(L13="POSIBLEMAYOR","EXTREMO",IF(L13="POSIBLECATASTROFICO","EXTREMO",IF(L13="PROBABLEINSIGNIFICANTE","MODERADO",IF(L13="PROBABLEMENOR","ALTO",IF(L13="PROBABLEMODERADO","ALTO",IF(L13="PROBABLEMAYOR","EXTREMO",IF(L13="PROBABLECATASTROFICO","EXTREMO",IF(L13="CASI SEGUROINSIGNIFICANTE","ALTO",IF(L13="CASI SEGUROMENOR","ALTO",IF(L13="CASI SEGUROMODERADO","EXTREMO",IF(L13="CASI SEGUROMAYOR","EXTREMO",IF(L13="CASI SEGUROCATASTROFICO","EXTREMO")))))))))))))))))))))))))</f>
        <v>0</v>
      </c>
    </row>
    <row r="14" spans="1:14" hidden="1">
      <c r="A14" s="718"/>
      <c r="B14" s="722"/>
      <c r="C14" s="77" t="str">
        <f>CONCATENATE(D14,"-",E14,"-",F14)</f>
        <v>--</v>
      </c>
      <c r="D14" s="416"/>
      <c r="E14" s="416"/>
      <c r="F14" s="417"/>
      <c r="G14" s="470"/>
      <c r="H14" s="419"/>
      <c r="I14" s="419"/>
      <c r="J14" s="78"/>
      <c r="K14" s="79" t="str">
        <f>J50</f>
        <v>SIN IMPACTO</v>
      </c>
      <c r="L14" s="238" t="str">
        <f>CONCATENATE(J14,K14)</f>
        <v>SIN IMPACTO</v>
      </c>
      <c r="M14" s="80" t="b">
        <f>IF(L14="RAROINSIGNIFICANTE","BAJO",IF(L14="RAROMENOR","BAJO",IF(L14="RAROMODERADO","MODERADO",IF(L14="RAROMAYOR","ALTO",IF(L14="RAROCATASTROFICO","EXTREMO",IF(L14="IMPROBABLEINSIGNIFICANTE","BAJO",IF(L14="IMPROBABLEMENOR","BAJO",IF(L14="IMPROBABLEMODERADO","MODERADO",IF(L14="IMPROBABLEMAYOR","ALTO",IF(L14="IMPROBABLECATASTROFICO","EXTREMO",IF(L14="POSIBLEINSIGNIFICANTE","BAJO",IF(L14="POSIBLEMENOR","MODERADO",IF(L14="POSIBLEMODERADO","ALTO",IF(L14="POSIBLEMAYOR","EXTREMO",IF(L14="POSIBLECATASTROFICO","EXTREMO",IF(L14="PROBABLEINSIGNIFICANTE","MODERADO",IF(L14="PROBABLEMENOR","ALTO",IF(L14="PROBABLEMODERADO","ALTO",IF(L14="PROBABLEMAYOR","EXTREMO",IF(L14="PROBABLECATASTROFICO","EXTREMO",IF(L14="CASI SEGUROINSIGNIFICANTE","ALTO",IF(L14="CASI SEGUROMENOR","ALTO",IF(L14="CASI SEGUROMODERADO","EXTREMO",IF(L14="CASI SEGUROMAYOR","EXTREMO",IF(L14="CASI SEGUROCATASTROFICO","EXTREMO")))))))))))))))))))))))))</f>
        <v>0</v>
      </c>
    </row>
    <row r="15" spans="1:14" hidden="1">
      <c r="A15" s="718"/>
      <c r="B15" s="722"/>
      <c r="C15" s="77" t="str">
        <f>CONCATENATE(D15,"-",E15,"-",F15)</f>
        <v>--</v>
      </c>
      <c r="D15" s="373"/>
      <c r="E15" s="373"/>
      <c r="F15" s="185"/>
      <c r="G15" s="185"/>
      <c r="H15" s="186"/>
      <c r="I15" s="186"/>
      <c r="J15" s="78"/>
      <c r="K15" s="79" t="str">
        <f>K50</f>
        <v>SIN IMPACTO</v>
      </c>
      <c r="L15" s="238" t="str">
        <f>CONCATENATE(J15,K15)</f>
        <v>SIN IMPACTO</v>
      </c>
      <c r="M15" s="80" t="b">
        <f>IF(L15="RAROINSIGNIFICANTE","BAJO",IF(L15="RAROMENOR","BAJO",IF(L15="RAROMODERADO","MODERADO",IF(L15="RAROMAYOR","ALTO",IF(L15="RAROCATASTROFICO","EXTREMO",IF(L15="IMPROBABLEINSIGNIFICANTE","BAJO",IF(L15="IMPROBABLEMENOR","BAJO",IF(L15="IMPROBABLEMODERADO","MODERADO",IF(L15="IMPROBABLEMAYOR","ALTO",IF(L15="IMPROBABLECATASTROFICO","EXTREMO",IF(L15="POSIBLEINSIGNIFICANTE","BAJO",IF(L15="POSIBLEMENOR","MODERADO",IF(L15="POSIBLEMODERADO","ALTO",IF(L15="POSIBLEMAYOR","EXTREMO",IF(L15="POSIBLECATASTROFICO","EXTREMO",IF(L15="PROBABLEINSIGNIFICANTE","MODERADO",IF(L15="PROBABLEMENOR","ALTO",IF(L15="PROBABLEMODERADO","ALTO",IF(L15="PROBABLEMAYOR","EXTREMO",IF(L15="PROBABLECATASTROFICO","EXTREMO",IF(L15="CASI SEGUROINSIGNIFICANTE","ALTO",IF(L15="CASI SEGUROMENOR","ALTO",IF(L15="CASI SEGUROMODERADO","EXTREMO",IF(L15="CASI SEGUROMAYOR","EXTREMO",IF(L15="CASI SEGUROCATASTROFICO","EXTREMO")))))))))))))))))))))))))</f>
        <v>0</v>
      </c>
    </row>
    <row r="16" spans="1:14" hidden="1">
      <c r="A16" s="718"/>
      <c r="B16" s="722"/>
      <c r="C16" s="77" t="str">
        <f>CONCATENATE(D16,"-",E16,"-",F16)</f>
        <v>--</v>
      </c>
      <c r="D16" s="373"/>
      <c r="E16" s="373"/>
      <c r="F16" s="185"/>
      <c r="G16" s="185"/>
      <c r="H16" s="186"/>
      <c r="I16" s="186"/>
      <c r="J16" s="78"/>
      <c r="K16" s="79" t="str">
        <f>L50</f>
        <v>SIN IMPACTO</v>
      </c>
      <c r="L16" s="238" t="str">
        <f>CONCATENATE(J16,K16)</f>
        <v>SIN IMPACTO</v>
      </c>
      <c r="M16" s="80" t="b">
        <f>IF(L16="RAROINSIGNIFICANTE","BAJO",IF(L16="RAROMENOR","BAJO",IF(L16="RAROMODERADO","MODERADO",IF(L16="RAROMAYOR","ALTO",IF(L16="RAROCATASTROFICO","EXTREMO",IF(L16="IMPROBABLEINSIGNIFICANTE","BAJO",IF(L16="IMPROBABLEMENOR","BAJO",IF(L16="IMPROBABLEMODERADO","MODERADO",IF(L16="IMPROBABLEMAYOR","ALTO",IF(L16="IMPROBABLECATASTROFICO","EXTREMO",IF(L16="POSIBLEINSIGNIFICANTE","BAJO",IF(L16="POSIBLEMENOR","MODERADO",IF(L16="POSIBLEMODERADO","ALTO",IF(L16="POSIBLEMAYOR","EXTREMO",IF(L16="POSIBLECATASTROFICO","EXTREMO",IF(L16="PROBABLEINSIGNIFICANTE","MODERADO",IF(L16="PROBABLEMENOR","ALTO",IF(L16="PROBABLEMODERADO","ALTO",IF(L16="PROBABLEMAYOR","EXTREMO",IF(L16="PROBABLECATASTROFICO","EXTREMO",IF(L16="CASI SEGUROINSIGNIFICANTE","ALTO",IF(L16="CASI SEGUROMENOR","ALTO",IF(L16="CASI SEGUROMODERADO","EXTREMO",IF(L16="CASI SEGUROMAYOR","EXTREMO",IF(L16="CASI SEGUROCATASTROFICO","EXTREMO")))))))))))))))))))))))))</f>
        <v>0</v>
      </c>
    </row>
    <row r="17" spans="6:22" ht="33.75" customHeight="1">
      <c r="F17" s="187"/>
      <c r="G17" s="187"/>
      <c r="H17" s="187"/>
      <c r="I17" s="187"/>
      <c r="J17" s="81"/>
      <c r="K17" s="81"/>
      <c r="L17" s="188"/>
      <c r="M17" s="189"/>
    </row>
    <row r="18" spans="6:22" ht="16.5" customHeight="1">
      <c r="F18" s="181"/>
      <c r="G18" s="181"/>
      <c r="H18" s="181"/>
      <c r="I18" s="181"/>
      <c r="J18" s="181"/>
      <c r="K18" s="181"/>
      <c r="L18" s="181"/>
      <c r="M18" s="181"/>
      <c r="N18" s="182"/>
    </row>
    <row r="19" spans="6:22" ht="15.75">
      <c r="G19" s="702" t="s">
        <v>187</v>
      </c>
      <c r="H19" s="702"/>
      <c r="I19" s="702"/>
    </row>
    <row r="20" spans="6:22">
      <c r="G20" s="82" t="s">
        <v>4</v>
      </c>
      <c r="H20" s="82" t="s">
        <v>5</v>
      </c>
      <c r="I20" s="82" t="s">
        <v>6</v>
      </c>
    </row>
    <row r="21" spans="6:22" ht="30">
      <c r="G21" s="83" t="s">
        <v>76</v>
      </c>
      <c r="H21" s="84" t="s">
        <v>8</v>
      </c>
      <c r="I21" s="84" t="s">
        <v>9</v>
      </c>
    </row>
    <row r="22" spans="6:22" ht="30">
      <c r="G22" s="83" t="s">
        <v>75</v>
      </c>
      <c r="H22" s="84" t="s">
        <v>11</v>
      </c>
      <c r="I22" s="84" t="s">
        <v>12</v>
      </c>
    </row>
    <row r="23" spans="6:22" ht="30" customHeight="1">
      <c r="G23" s="83" t="s">
        <v>74</v>
      </c>
      <c r="H23" s="84" t="s">
        <v>14</v>
      </c>
      <c r="I23" s="84" t="s">
        <v>15</v>
      </c>
    </row>
    <row r="24" spans="6:22" ht="30" customHeight="1">
      <c r="G24" s="83" t="s">
        <v>72</v>
      </c>
      <c r="H24" s="84" t="s">
        <v>17</v>
      </c>
      <c r="I24" s="84" t="s">
        <v>18</v>
      </c>
    </row>
    <row r="25" spans="6:22" ht="30">
      <c r="G25" s="83" t="s">
        <v>67</v>
      </c>
      <c r="H25" s="84" t="s">
        <v>20</v>
      </c>
      <c r="I25" s="84" t="s">
        <v>21</v>
      </c>
    </row>
    <row r="26" spans="6:22" ht="18.75">
      <c r="F26" s="190"/>
      <c r="H26" s="113"/>
      <c r="I26" s="113"/>
      <c r="J26" s="113"/>
      <c r="K26" s="113"/>
      <c r="L26" s="113"/>
      <c r="M26" s="113"/>
    </row>
    <row r="27" spans="6:22" ht="16.5" thickBot="1">
      <c r="F27" s="703" t="s">
        <v>188</v>
      </c>
      <c r="G27" s="703"/>
      <c r="H27" s="703"/>
      <c r="I27" s="703"/>
      <c r="J27" s="703"/>
      <c r="K27" s="703"/>
      <c r="L27" s="703"/>
      <c r="M27" s="113"/>
    </row>
    <row r="28" spans="6:22" ht="15" customHeight="1" thickBot="1">
      <c r="F28" s="714" t="s">
        <v>2</v>
      </c>
      <c r="G28" s="713" t="s">
        <v>169</v>
      </c>
      <c r="H28" s="85">
        <v>1</v>
      </c>
      <c r="I28" s="85">
        <v>2</v>
      </c>
      <c r="J28" s="85">
        <v>3</v>
      </c>
      <c r="K28" s="85">
        <v>4</v>
      </c>
      <c r="L28" s="85">
        <v>5</v>
      </c>
      <c r="N28" s="704" t="s">
        <v>52</v>
      </c>
      <c r="O28" s="705"/>
      <c r="P28" s="705"/>
      <c r="Q28" s="705"/>
      <c r="R28" s="705"/>
      <c r="S28" s="705"/>
      <c r="T28" s="705"/>
      <c r="U28" s="705"/>
      <c r="V28" s="706"/>
    </row>
    <row r="29" spans="6:22" ht="56.25" customHeight="1" thickBot="1">
      <c r="F29" s="715"/>
      <c r="G29" s="713"/>
      <c r="H29" s="4" t="s">
        <v>178</v>
      </c>
      <c r="I29" s="4" t="s">
        <v>178</v>
      </c>
      <c r="J29" s="4" t="s">
        <v>178</v>
      </c>
      <c r="K29" s="4" t="s">
        <v>178</v>
      </c>
      <c r="L29" s="4" t="s">
        <v>178</v>
      </c>
      <c r="N29" s="707" t="s">
        <v>50</v>
      </c>
      <c r="O29" s="708"/>
      <c r="P29" s="708"/>
      <c r="Q29" s="708"/>
      <c r="R29" s="708"/>
      <c r="S29" s="708"/>
      <c r="T29" s="708"/>
      <c r="U29" s="708"/>
      <c r="V29" s="709"/>
    </row>
    <row r="30" spans="6:22" s="169" customFormat="1" ht="25.5">
      <c r="F30" s="86">
        <v>16</v>
      </c>
      <c r="G30" s="87" t="s">
        <v>27</v>
      </c>
      <c r="H30" s="392"/>
      <c r="I30" s="392"/>
      <c r="J30" s="392"/>
      <c r="K30" s="88"/>
      <c r="L30" s="88"/>
      <c r="N30" s="710" t="s">
        <v>49</v>
      </c>
      <c r="O30" s="191"/>
      <c r="P30" s="192"/>
      <c r="Q30" s="193" t="s">
        <v>54</v>
      </c>
      <c r="R30" s="193" t="s">
        <v>55</v>
      </c>
      <c r="S30" s="194" t="s">
        <v>56</v>
      </c>
      <c r="T30" s="195" t="s">
        <v>57</v>
      </c>
      <c r="U30" s="196" t="s">
        <v>58</v>
      </c>
      <c r="V30" s="197"/>
    </row>
    <row r="31" spans="6:22" s="169" customFormat="1" ht="15.75" thickBot="1">
      <c r="F31" s="3">
        <v>1</v>
      </c>
      <c r="G31" s="87" t="s">
        <v>28</v>
      </c>
      <c r="H31" s="392" t="s">
        <v>116</v>
      </c>
      <c r="I31" s="392"/>
      <c r="J31" s="392"/>
      <c r="K31" s="88"/>
      <c r="L31" s="88"/>
      <c r="N31" s="711"/>
      <c r="O31" s="198"/>
      <c r="P31" s="199"/>
      <c r="Q31" s="200">
        <v>1</v>
      </c>
      <c r="R31" s="200">
        <v>2</v>
      </c>
      <c r="S31" s="201">
        <v>3</v>
      </c>
      <c r="T31" s="200">
        <v>4</v>
      </c>
      <c r="U31" s="202">
        <v>5</v>
      </c>
      <c r="V31" s="197"/>
    </row>
    <row r="32" spans="6:22" s="169" customFormat="1" ht="25.5">
      <c r="F32" s="3">
        <v>2</v>
      </c>
      <c r="G32" s="87" t="s">
        <v>29</v>
      </c>
      <c r="H32" s="392" t="s">
        <v>116</v>
      </c>
      <c r="I32" s="392"/>
      <c r="J32" s="392"/>
      <c r="K32" s="88"/>
      <c r="L32" s="88"/>
      <c r="N32" s="711"/>
      <c r="O32" s="203" t="s">
        <v>7</v>
      </c>
      <c r="P32" s="200">
        <v>5</v>
      </c>
      <c r="Q32" s="204" t="s">
        <v>59</v>
      </c>
      <c r="R32" s="205" t="s">
        <v>59</v>
      </c>
      <c r="S32" s="206" t="s">
        <v>60</v>
      </c>
      <c r="T32" s="207" t="s">
        <v>60</v>
      </c>
      <c r="U32" s="208" t="s">
        <v>60</v>
      </c>
      <c r="V32" s="197"/>
    </row>
    <row r="33" spans="6:22" s="169" customFormat="1">
      <c r="F33" s="3">
        <v>3</v>
      </c>
      <c r="G33" s="87" t="s">
        <v>30</v>
      </c>
      <c r="H33" s="392" t="s">
        <v>116</v>
      </c>
      <c r="I33" s="392"/>
      <c r="J33" s="392"/>
      <c r="K33" s="88"/>
      <c r="L33" s="88"/>
      <c r="N33" s="711"/>
      <c r="O33" s="203" t="s">
        <v>10</v>
      </c>
      <c r="P33" s="200">
        <v>4</v>
      </c>
      <c r="Q33" s="209" t="s">
        <v>61</v>
      </c>
      <c r="R33" s="210" t="s">
        <v>59</v>
      </c>
      <c r="S33" s="211" t="s">
        <v>59</v>
      </c>
      <c r="T33" s="212" t="s">
        <v>60</v>
      </c>
      <c r="U33" s="213" t="s">
        <v>60</v>
      </c>
      <c r="V33" s="197"/>
    </row>
    <row r="34" spans="6:22" s="169" customFormat="1" ht="25.5">
      <c r="F34" s="3">
        <v>4</v>
      </c>
      <c r="G34" s="87" t="s">
        <v>31</v>
      </c>
      <c r="H34" s="392"/>
      <c r="I34" s="392"/>
      <c r="J34" s="392"/>
      <c r="K34" s="88"/>
      <c r="L34" s="88"/>
      <c r="N34" s="711"/>
      <c r="O34" s="203" t="s">
        <v>13</v>
      </c>
      <c r="P34" s="200">
        <v>3</v>
      </c>
      <c r="Q34" s="214" t="s">
        <v>62</v>
      </c>
      <c r="R34" s="215" t="s">
        <v>61</v>
      </c>
      <c r="S34" s="211" t="s">
        <v>59</v>
      </c>
      <c r="T34" s="212" t="s">
        <v>60</v>
      </c>
      <c r="U34" s="213" t="s">
        <v>60</v>
      </c>
      <c r="V34" s="197"/>
    </row>
    <row r="35" spans="6:22" s="169" customFormat="1" ht="25.5">
      <c r="F35" s="3">
        <v>5</v>
      </c>
      <c r="G35" s="87" t="s">
        <v>32</v>
      </c>
      <c r="H35" s="392" t="s">
        <v>116</v>
      </c>
      <c r="I35" s="392"/>
      <c r="J35" s="392"/>
      <c r="K35" s="88"/>
      <c r="L35" s="88"/>
      <c r="N35" s="711"/>
      <c r="O35" s="203" t="s">
        <v>16</v>
      </c>
      <c r="P35" s="200">
        <v>2</v>
      </c>
      <c r="Q35" s="214" t="s">
        <v>62</v>
      </c>
      <c r="R35" s="216" t="s">
        <v>62</v>
      </c>
      <c r="S35" s="217" t="s">
        <v>61</v>
      </c>
      <c r="T35" s="218" t="s">
        <v>59</v>
      </c>
      <c r="U35" s="213" t="s">
        <v>60</v>
      </c>
      <c r="V35" s="197"/>
    </row>
    <row r="36" spans="6:22" s="169" customFormat="1" ht="15.75" thickBot="1">
      <c r="F36" s="3">
        <v>6</v>
      </c>
      <c r="G36" s="87" t="s">
        <v>33</v>
      </c>
      <c r="H36" s="392" t="s">
        <v>116</v>
      </c>
      <c r="I36" s="392"/>
      <c r="J36" s="392"/>
      <c r="K36" s="88"/>
      <c r="L36" s="88"/>
      <c r="N36" s="711"/>
      <c r="O36" s="203" t="s">
        <v>19</v>
      </c>
      <c r="P36" s="200">
        <v>1</v>
      </c>
      <c r="Q36" s="219" t="s">
        <v>62</v>
      </c>
      <c r="R36" s="220" t="s">
        <v>62</v>
      </c>
      <c r="S36" s="221" t="s">
        <v>61</v>
      </c>
      <c r="T36" s="222" t="s">
        <v>59</v>
      </c>
      <c r="U36" s="213" t="s">
        <v>60</v>
      </c>
      <c r="V36" s="197"/>
    </row>
    <row r="37" spans="6:22" s="169" customFormat="1" ht="26.25" thickBot="1">
      <c r="F37" s="3">
        <v>7</v>
      </c>
      <c r="G37" s="87" t="s">
        <v>34</v>
      </c>
      <c r="H37" s="392" t="s">
        <v>116</v>
      </c>
      <c r="I37" s="392"/>
      <c r="J37" s="392"/>
      <c r="K37" s="88"/>
      <c r="L37" s="88"/>
      <c r="N37" s="712"/>
      <c r="O37" s="223"/>
      <c r="P37" s="224"/>
      <c r="Q37" s="224"/>
      <c r="R37" s="224"/>
      <c r="S37" s="224"/>
      <c r="T37" s="224"/>
      <c r="U37" s="224"/>
      <c r="V37" s="225"/>
    </row>
    <row r="38" spans="6:22" s="169" customFormat="1" ht="38.25">
      <c r="F38" s="3">
        <v>8</v>
      </c>
      <c r="G38" s="87" t="s">
        <v>35</v>
      </c>
      <c r="H38" s="392"/>
      <c r="I38" s="392"/>
      <c r="J38" s="392"/>
      <c r="K38" s="88"/>
      <c r="L38" s="88"/>
      <c r="N38" s="226"/>
      <c r="O38" s="226"/>
      <c r="P38" s="226"/>
      <c r="Q38" s="226"/>
      <c r="R38" s="226"/>
      <c r="S38" s="226"/>
      <c r="T38" s="226"/>
      <c r="U38" s="226"/>
      <c r="V38" s="226"/>
    </row>
    <row r="39" spans="6:22" s="169" customFormat="1">
      <c r="F39" s="3">
        <v>9</v>
      </c>
      <c r="G39" s="87" t="s">
        <v>36</v>
      </c>
      <c r="H39" s="392"/>
      <c r="I39" s="392"/>
      <c r="J39" s="392"/>
      <c r="K39" s="88"/>
      <c r="L39" s="88"/>
      <c r="N39" s="227" t="s">
        <v>63</v>
      </c>
      <c r="O39" s="146"/>
      <c r="P39" s="228"/>
      <c r="Q39" s="228"/>
      <c r="R39" s="228"/>
      <c r="S39" s="228"/>
      <c r="T39" s="145"/>
      <c r="U39" s="146"/>
      <c r="V39" s="146"/>
    </row>
    <row r="40" spans="6:22" s="169" customFormat="1" ht="25.5">
      <c r="F40" s="3">
        <v>10</v>
      </c>
      <c r="G40" s="87" t="s">
        <v>37</v>
      </c>
      <c r="H40" s="392" t="s">
        <v>116</v>
      </c>
      <c r="I40" s="392"/>
      <c r="J40" s="392"/>
      <c r="K40" s="88"/>
      <c r="L40" s="88"/>
      <c r="N40" s="229" t="s">
        <v>64</v>
      </c>
      <c r="O40" s="146"/>
      <c r="P40" s="228"/>
      <c r="Q40" s="228"/>
      <c r="R40" s="228"/>
      <c r="S40" s="228"/>
      <c r="T40" s="146"/>
      <c r="U40" s="146"/>
      <c r="V40" s="146"/>
    </row>
    <row r="41" spans="6:22" s="169" customFormat="1">
      <c r="F41" s="3">
        <v>11</v>
      </c>
      <c r="G41" s="87" t="s">
        <v>38</v>
      </c>
      <c r="H41" s="392" t="s">
        <v>116</v>
      </c>
      <c r="I41" s="392"/>
      <c r="J41" s="392"/>
      <c r="K41" s="88"/>
      <c r="L41" s="88"/>
      <c r="N41" s="230" t="s">
        <v>65</v>
      </c>
      <c r="O41" s="146"/>
      <c r="P41" s="228"/>
      <c r="Q41" s="228"/>
      <c r="R41" s="228"/>
      <c r="S41" s="228"/>
      <c r="T41" s="146"/>
      <c r="U41" s="146"/>
      <c r="V41" s="146"/>
    </row>
    <row r="42" spans="6:22" s="169" customFormat="1">
      <c r="F42" s="3">
        <v>12</v>
      </c>
      <c r="G42" s="87" t="s">
        <v>39</v>
      </c>
      <c r="H42" s="392" t="s">
        <v>116</v>
      </c>
      <c r="I42" s="392"/>
      <c r="J42" s="392"/>
      <c r="K42" s="88"/>
      <c r="L42" s="88"/>
      <c r="N42" s="231" t="s">
        <v>56</v>
      </c>
      <c r="O42" s="146"/>
      <c r="P42" s="228"/>
      <c r="Q42" s="228"/>
      <c r="R42" s="228"/>
      <c r="S42" s="228"/>
      <c r="T42" s="146"/>
      <c r="U42" s="146"/>
      <c r="V42" s="146"/>
    </row>
    <row r="43" spans="6:22" s="169" customFormat="1">
      <c r="F43" s="3">
        <v>13</v>
      </c>
      <c r="G43" s="87" t="s">
        <v>40</v>
      </c>
      <c r="H43" s="392" t="s">
        <v>116</v>
      </c>
      <c r="I43" s="392"/>
      <c r="J43" s="392"/>
      <c r="K43" s="88"/>
      <c r="L43" s="88"/>
      <c r="N43" s="232" t="s">
        <v>66</v>
      </c>
      <c r="O43" s="146"/>
      <c r="P43" s="228"/>
      <c r="Q43" s="228"/>
      <c r="R43" s="228"/>
      <c r="S43" s="228"/>
      <c r="T43" s="146"/>
      <c r="U43" s="146"/>
      <c r="V43" s="146"/>
    </row>
    <row r="44" spans="6:22" s="169" customFormat="1">
      <c r="F44" s="3">
        <v>14</v>
      </c>
      <c r="G44" s="87" t="s">
        <v>41</v>
      </c>
      <c r="H44" s="392" t="s">
        <v>116</v>
      </c>
      <c r="I44" s="392"/>
      <c r="J44" s="392"/>
      <c r="K44" s="88"/>
      <c r="L44" s="88"/>
      <c r="Q44" s="134"/>
    </row>
    <row r="45" spans="6:22" s="169" customFormat="1">
      <c r="F45" s="3">
        <v>15</v>
      </c>
      <c r="G45" s="87" t="s">
        <v>42</v>
      </c>
      <c r="H45" s="392"/>
      <c r="I45" s="392"/>
      <c r="J45" s="392"/>
      <c r="K45" s="88"/>
      <c r="L45" s="88"/>
      <c r="Q45" s="134"/>
      <c r="R45" s="226"/>
    </row>
    <row r="46" spans="6:22" s="169" customFormat="1">
      <c r="F46" s="3">
        <v>17</v>
      </c>
      <c r="G46" s="87" t="s">
        <v>43</v>
      </c>
      <c r="H46" s="392"/>
      <c r="I46" s="392"/>
      <c r="J46" s="392"/>
      <c r="K46" s="88"/>
      <c r="L46" s="88"/>
      <c r="Q46" s="134"/>
    </row>
    <row r="47" spans="6:22" s="169" customFormat="1">
      <c r="F47" s="3">
        <v>18</v>
      </c>
      <c r="G47" s="87" t="s">
        <v>44</v>
      </c>
      <c r="H47" s="392"/>
      <c r="I47" s="392"/>
      <c r="J47" s="392"/>
      <c r="K47" s="88"/>
      <c r="L47" s="88"/>
      <c r="Q47" s="134"/>
    </row>
    <row r="48" spans="6:22" s="169" customFormat="1">
      <c r="F48" s="3">
        <v>19</v>
      </c>
      <c r="G48" s="87" t="s">
        <v>45</v>
      </c>
      <c r="H48" s="392"/>
      <c r="I48" s="392"/>
      <c r="J48" s="392"/>
      <c r="K48" s="88"/>
      <c r="L48" s="88"/>
      <c r="Q48" s="134"/>
    </row>
    <row r="49" spans="6:17" ht="15.75" thickBot="1">
      <c r="F49"/>
      <c r="G49" s="89" t="s">
        <v>867</v>
      </c>
      <c r="H49" s="90">
        <f>COUNTIF(H30:H48,"SI")</f>
        <v>11</v>
      </c>
      <c r="I49" s="91">
        <f>COUNTIF(I30:I48,"SI")</f>
        <v>0</v>
      </c>
      <c r="J49" s="91">
        <f>COUNTIF(J30:J48,"SI")</f>
        <v>0</v>
      </c>
      <c r="K49" s="90">
        <f>COUNTIF(K30:K48,"SI")</f>
        <v>0</v>
      </c>
      <c r="L49" s="90">
        <f>COUNTIF(L30:L48,"SI")</f>
        <v>0</v>
      </c>
      <c r="Q49" s="164"/>
    </row>
    <row r="50" spans="6:17" ht="15.75" thickBot="1">
      <c r="F50" s="233"/>
      <c r="G50" s="233"/>
      <c r="H50" s="92" t="str">
        <f>IF(AND(H30="SI"),"CATASTROFICO",IF(AND(H49&gt;=1,H49&lt;=5),"MODERADO",IF(AND(H49&gt;=6,H49&lt;=11),"MAYOR",IF(AND(H49&gt;=12,H49&lt;=19),"CATASTROFICO","SIN IMPACTO"))))</f>
        <v>MAYOR</v>
      </c>
      <c r="I50" s="92" t="str">
        <f>IF(AND(I30="SI"),"CATASTROFICO",IF(AND(I49&gt;=1,I49&lt;=5),"MODERADO",IF(AND(I49&gt;=6,I49&lt;=11),"MAYOR",IF(AND(I49&gt;=12,I49&lt;=19),"CATASTROFICO","SIN IMPACTO"))))</f>
        <v>SIN IMPACTO</v>
      </c>
      <c r="J50" s="92" t="str">
        <f>IF(AND(J30="SI"),"CATASTROFICO",IF(AND(J49&gt;=1,J49&lt;=5),"MODERADO",IF(AND(J49&gt;=6,J49&lt;=11),"MAYOR",IF(AND(J49&gt;=12,J49&lt;=19),"CATASTROFICO","SIN IMPACTO"))))</f>
        <v>SIN IMPACTO</v>
      </c>
      <c r="K50" s="92" t="str">
        <f>IF(AND(K30="SI"),"CATASTROFICO",IF(AND(K49&gt;=1,K49&lt;=5),"MODERADO",IF(AND(K49&gt;=6,K49&lt;=11),"MAYOR",IF(AND(K49&gt;=12,K49&lt;=19),"CATASTROFICO","SIN IMPACTO"))))</f>
        <v>SIN IMPACTO</v>
      </c>
      <c r="L50" s="92" t="str">
        <f>IF(AND(L30="SI"),"CATASTROFICO",IF(AND(L49&gt;=1,L49&lt;=5),"MODERADO",IF(AND(L49&gt;=6,L49&lt;=11),"MAYOR",IF(AND(L49&gt;=12,L49&lt;=19),"CATASTROFICO","SIN IMPACTO"))))</f>
        <v>SIN IMPACTO</v>
      </c>
      <c r="N50" s="164"/>
      <c r="O50" s="164"/>
      <c r="P50" s="164"/>
      <c r="Q50" s="164"/>
    </row>
    <row r="51" spans="6:17">
      <c r="F51" s="233"/>
      <c r="G51" s="233"/>
      <c r="H51" s="234"/>
      <c r="I51" s="233"/>
      <c r="J51" s="164"/>
      <c r="K51" s="164"/>
      <c r="L51" s="164"/>
      <c r="N51" s="164"/>
      <c r="O51" s="164"/>
      <c r="P51" s="164"/>
      <c r="Q51" s="164"/>
    </row>
    <row r="52" spans="6:17">
      <c r="G52" s="2" t="s">
        <v>24</v>
      </c>
      <c r="H52" t="s">
        <v>46</v>
      </c>
      <c r="I52"/>
      <c r="J52"/>
    </row>
    <row r="53" spans="6:17">
      <c r="G53" s="2" t="s">
        <v>23</v>
      </c>
      <c r="H53" t="s">
        <v>47</v>
      </c>
      <c r="I53"/>
      <c r="J53"/>
    </row>
    <row r="54" spans="6:17">
      <c r="G54" s="2" t="s">
        <v>22</v>
      </c>
      <c r="H54" t="s">
        <v>48</v>
      </c>
      <c r="I54"/>
      <c r="J54"/>
    </row>
    <row r="55" spans="6:17">
      <c r="G55"/>
      <c r="H55" t="s">
        <v>176</v>
      </c>
      <c r="I55"/>
      <c r="J55"/>
    </row>
    <row r="61" spans="6:17">
      <c r="G61" s="235"/>
    </row>
    <row r="290" spans="6:10">
      <c r="F290" s="236" t="s">
        <v>67</v>
      </c>
      <c r="G290" s="146" t="s">
        <v>26</v>
      </c>
      <c r="H290" s="146" t="s">
        <v>68</v>
      </c>
      <c r="J290" s="146" t="str">
        <f t="shared" ref="J290:J314" si="0">CONCATENATE(F290,G290)</f>
        <v>RAROINSIGNIFICANTE</v>
      </c>
    </row>
    <row r="291" spans="6:10">
      <c r="F291" s="146" t="s">
        <v>69</v>
      </c>
      <c r="G291" s="146" t="s">
        <v>25</v>
      </c>
      <c r="H291" s="146" t="s">
        <v>68</v>
      </c>
      <c r="J291" s="146" t="str">
        <f t="shared" si="0"/>
        <v>RARO MENOR</v>
      </c>
    </row>
    <row r="292" spans="6:10">
      <c r="F292" s="146" t="s">
        <v>69</v>
      </c>
      <c r="G292" s="146" t="s">
        <v>24</v>
      </c>
      <c r="H292" s="146" t="s">
        <v>24</v>
      </c>
      <c r="J292" s="146" t="str">
        <f t="shared" si="0"/>
        <v>RARO MODERADO</v>
      </c>
    </row>
    <row r="293" spans="6:10">
      <c r="F293" s="146" t="s">
        <v>69</v>
      </c>
      <c r="G293" s="146" t="s">
        <v>23</v>
      </c>
      <c r="H293" s="146" t="s">
        <v>70</v>
      </c>
      <c r="J293" s="146" t="str">
        <f t="shared" si="0"/>
        <v>RARO MAYOR</v>
      </c>
    </row>
    <row r="294" spans="6:10">
      <c r="F294" s="146" t="s">
        <v>67</v>
      </c>
      <c r="G294" s="146" t="s">
        <v>71</v>
      </c>
      <c r="H294" s="146" t="s">
        <v>70</v>
      </c>
      <c r="J294" s="146" t="str">
        <f t="shared" si="0"/>
        <v>RAROCATASTROFICO</v>
      </c>
    </row>
    <row r="295" spans="6:10">
      <c r="F295" s="146" t="s">
        <v>72</v>
      </c>
      <c r="G295" s="146" t="s">
        <v>26</v>
      </c>
      <c r="H295" s="146" t="s">
        <v>68</v>
      </c>
      <c r="J295" s="146" t="str">
        <f t="shared" si="0"/>
        <v>IMPROBABLEINSIGNIFICANTE</v>
      </c>
    </row>
    <row r="296" spans="6:10">
      <c r="F296" s="146" t="s">
        <v>72</v>
      </c>
      <c r="G296" s="146" t="s">
        <v>25</v>
      </c>
      <c r="H296" s="146" t="s">
        <v>68</v>
      </c>
      <c r="J296" s="146" t="str">
        <f t="shared" si="0"/>
        <v>IMPROBABLEMENOR</v>
      </c>
    </row>
    <row r="297" spans="6:10">
      <c r="F297" s="146" t="s">
        <v>72</v>
      </c>
      <c r="G297" s="146" t="s">
        <v>24</v>
      </c>
      <c r="H297" s="146" t="s">
        <v>24</v>
      </c>
      <c r="J297" s="146" t="str">
        <f t="shared" si="0"/>
        <v>IMPROBABLEMODERADO</v>
      </c>
    </row>
    <row r="298" spans="6:10">
      <c r="F298" s="146" t="s">
        <v>72</v>
      </c>
      <c r="G298" s="146" t="s">
        <v>23</v>
      </c>
      <c r="H298" s="146" t="s">
        <v>70</v>
      </c>
      <c r="J298" s="146" t="str">
        <f t="shared" si="0"/>
        <v>IMPROBABLEMAYOR</v>
      </c>
    </row>
    <row r="299" spans="6:10">
      <c r="F299" s="146" t="s">
        <v>72</v>
      </c>
      <c r="G299" s="146" t="s">
        <v>71</v>
      </c>
      <c r="H299" s="146" t="s">
        <v>73</v>
      </c>
      <c r="J299" s="146" t="str">
        <f t="shared" si="0"/>
        <v>IMPROBABLECATASTROFICO</v>
      </c>
    </row>
    <row r="300" spans="6:10">
      <c r="F300" s="146" t="s">
        <v>74</v>
      </c>
      <c r="G300" s="146" t="s">
        <v>26</v>
      </c>
      <c r="H300" s="146" t="s">
        <v>68</v>
      </c>
      <c r="J300" s="146" t="str">
        <f t="shared" si="0"/>
        <v>POSIBLEINSIGNIFICANTE</v>
      </c>
    </row>
    <row r="301" spans="6:10">
      <c r="F301" s="146" t="s">
        <v>74</v>
      </c>
      <c r="G301" s="146" t="s">
        <v>25</v>
      </c>
      <c r="H301" s="146" t="s">
        <v>24</v>
      </c>
      <c r="J301" s="146" t="str">
        <f t="shared" si="0"/>
        <v>POSIBLEMENOR</v>
      </c>
    </row>
    <row r="302" spans="6:10">
      <c r="F302" s="146" t="s">
        <v>74</v>
      </c>
      <c r="G302" s="146" t="s">
        <v>24</v>
      </c>
      <c r="H302" s="146" t="s">
        <v>70</v>
      </c>
      <c r="J302" s="146" t="str">
        <f t="shared" si="0"/>
        <v>POSIBLEMODERADO</v>
      </c>
    </row>
    <row r="303" spans="6:10">
      <c r="F303" s="146" t="s">
        <v>74</v>
      </c>
      <c r="G303" s="146" t="s">
        <v>23</v>
      </c>
      <c r="H303" s="146" t="s">
        <v>73</v>
      </c>
      <c r="J303" s="146" t="str">
        <f t="shared" si="0"/>
        <v>POSIBLEMAYOR</v>
      </c>
    </row>
    <row r="304" spans="6:10">
      <c r="F304" s="146" t="s">
        <v>74</v>
      </c>
      <c r="G304" s="146" t="s">
        <v>71</v>
      </c>
      <c r="H304" s="146" t="s">
        <v>73</v>
      </c>
      <c r="J304" s="146" t="str">
        <f t="shared" si="0"/>
        <v>POSIBLECATASTROFICO</v>
      </c>
    </row>
    <row r="305" spans="6:10">
      <c r="F305" s="146" t="s">
        <v>75</v>
      </c>
      <c r="G305" s="146" t="s">
        <v>26</v>
      </c>
      <c r="H305" s="146" t="s">
        <v>24</v>
      </c>
      <c r="J305" s="146" t="str">
        <f t="shared" si="0"/>
        <v>PROBABLEINSIGNIFICANTE</v>
      </c>
    </row>
    <row r="306" spans="6:10">
      <c r="F306" s="146" t="s">
        <v>75</v>
      </c>
      <c r="G306" s="146" t="s">
        <v>25</v>
      </c>
      <c r="H306" s="146" t="s">
        <v>70</v>
      </c>
      <c r="J306" s="146" t="str">
        <f t="shared" si="0"/>
        <v>PROBABLEMENOR</v>
      </c>
    </row>
    <row r="307" spans="6:10">
      <c r="F307" s="146" t="s">
        <v>75</v>
      </c>
      <c r="G307" s="146" t="s">
        <v>24</v>
      </c>
      <c r="H307" s="146" t="s">
        <v>70</v>
      </c>
      <c r="J307" s="146" t="str">
        <f t="shared" si="0"/>
        <v>PROBABLEMODERADO</v>
      </c>
    </row>
    <row r="308" spans="6:10">
      <c r="F308" s="146" t="s">
        <v>75</v>
      </c>
      <c r="G308" s="146" t="s">
        <v>23</v>
      </c>
      <c r="H308" s="146" t="s">
        <v>73</v>
      </c>
      <c r="J308" s="146" t="str">
        <f t="shared" si="0"/>
        <v>PROBABLEMAYOR</v>
      </c>
    </row>
    <row r="309" spans="6:10">
      <c r="F309" s="146" t="s">
        <v>75</v>
      </c>
      <c r="G309" s="146" t="s">
        <v>71</v>
      </c>
      <c r="H309" s="146" t="s">
        <v>73</v>
      </c>
      <c r="J309" s="146" t="str">
        <f t="shared" si="0"/>
        <v>PROBABLECATASTROFICO</v>
      </c>
    </row>
    <row r="310" spans="6:10">
      <c r="F310" s="146" t="s">
        <v>76</v>
      </c>
      <c r="G310" s="146" t="s">
        <v>26</v>
      </c>
      <c r="H310" s="146" t="s">
        <v>70</v>
      </c>
      <c r="J310" s="146" t="str">
        <f t="shared" si="0"/>
        <v>CASI SEGUROINSIGNIFICANTE</v>
      </c>
    </row>
    <row r="311" spans="6:10">
      <c r="F311" s="146" t="s">
        <v>76</v>
      </c>
      <c r="G311" s="146" t="s">
        <v>25</v>
      </c>
      <c r="H311" s="146" t="s">
        <v>70</v>
      </c>
      <c r="J311" s="146" t="str">
        <f t="shared" si="0"/>
        <v>CASI SEGUROMENOR</v>
      </c>
    </row>
    <row r="312" spans="6:10">
      <c r="F312" s="146" t="s">
        <v>76</v>
      </c>
      <c r="G312" s="146" t="s">
        <v>24</v>
      </c>
      <c r="H312" s="146" t="s">
        <v>73</v>
      </c>
      <c r="J312" s="146" t="str">
        <f t="shared" si="0"/>
        <v>CASI SEGUROMODERADO</v>
      </c>
    </row>
    <row r="313" spans="6:10">
      <c r="F313" s="146" t="s">
        <v>76</v>
      </c>
      <c r="G313" s="146" t="s">
        <v>23</v>
      </c>
      <c r="H313" s="146" t="s">
        <v>73</v>
      </c>
      <c r="J313" s="146" t="str">
        <f t="shared" si="0"/>
        <v>CASI SEGUROMAYOR</v>
      </c>
    </row>
    <row r="314" spans="6:10">
      <c r="F314" s="146" t="s">
        <v>76</v>
      </c>
      <c r="G314" s="146" t="s">
        <v>71</v>
      </c>
      <c r="H314" s="146" t="s">
        <v>73</v>
      </c>
      <c r="J314" s="146" t="str">
        <f t="shared" si="0"/>
        <v>CASI SEGUROCATASTROFICO</v>
      </c>
    </row>
  </sheetData>
  <sheetProtection algorithmName="SHA-512" hashValue="iiPbu8KC1viPg5KI2h0Eb+m7B8UD1KMjWxGplb2J7U1wFp89sBrIoykg+Zmztp41+I7/IlfKMzzal33IaG4XBw==" saltValue="Ks5jz1eySGeWef+pVzIP+A==" spinCount="100000" sheet="1" formatCells="0" formatColumns="0" formatRows="0"/>
  <dataConsolidate startLabels="1" link="1"/>
  <mergeCells count="18">
    <mergeCell ref="A10:A11"/>
    <mergeCell ref="A12:A16"/>
    <mergeCell ref="A5:I5"/>
    <mergeCell ref="J10:M10"/>
    <mergeCell ref="B10:B11"/>
    <mergeCell ref="B12:B16"/>
    <mergeCell ref="B8:I8"/>
    <mergeCell ref="D11:F11"/>
    <mergeCell ref="D10:I10"/>
    <mergeCell ref="C10:C11"/>
    <mergeCell ref="L11:M11"/>
    <mergeCell ref="G19:I19"/>
    <mergeCell ref="F27:L27"/>
    <mergeCell ref="N28:V28"/>
    <mergeCell ref="N29:V29"/>
    <mergeCell ref="N30:N37"/>
    <mergeCell ref="G28:G29"/>
    <mergeCell ref="F28:F29"/>
  </mergeCells>
  <conditionalFormatting sqref="H50:H51">
    <cfRule type="cellIs" dxfId="22" priority="34" operator="equal">
      <formula>"CATASTROFICO"</formula>
    </cfRule>
    <cfRule type="cellIs" dxfId="21" priority="35" operator="equal">
      <formula>"MAYOR"</formula>
    </cfRule>
    <cfRule type="cellIs" dxfId="20" priority="36" operator="equal">
      <formula>"MODERADO"</formula>
    </cfRule>
  </conditionalFormatting>
  <conditionalFormatting sqref="H13:I14">
    <cfRule type="cellIs" dxfId="19" priority="1" operator="equal">
      <formula>0</formula>
    </cfRule>
  </conditionalFormatting>
  <conditionalFormatting sqref="H50:L50">
    <cfRule type="cellIs" dxfId="18" priority="3" operator="equal">
      <formula>"CATASTROFICO"</formula>
    </cfRule>
    <cfRule type="cellIs" dxfId="17" priority="4" operator="equal">
      <formula>"MAYOR"</formula>
    </cfRule>
    <cfRule type="cellIs" dxfId="16" priority="5" operator="equal">
      <formula>"MODERADO"</formula>
    </cfRule>
  </conditionalFormatting>
  <conditionalFormatting sqref="M12:M17">
    <cfRule type="cellIs" dxfId="15" priority="41" operator="equal">
      <formula>"BAJO"</formula>
    </cfRule>
    <cfRule type="cellIs" dxfId="14" priority="42" operator="equal">
      <formula>"MODERADO"</formula>
    </cfRule>
    <cfRule type="cellIs" dxfId="13" priority="43" operator="equal">
      <formula>"ALTO"</formula>
    </cfRule>
    <cfRule type="cellIs" dxfId="12" priority="44" operator="equal">
      <formula>"EXTREMO"</formula>
    </cfRule>
  </conditionalFormatting>
  <dataValidations count="3">
    <dataValidation type="list" allowBlank="1" showInputMessage="1" showErrorMessage="1" sqref="H30:M48">
      <formula1>"SI"</formula1>
    </dataValidation>
    <dataValidation type="list" allowBlank="1" showInputMessage="1" showErrorMessage="1" sqref="D12:D16">
      <formula1>"RC"</formula1>
    </dataValidation>
    <dataValidation type="list" allowBlank="1" showInputMessage="1" showErrorMessage="1" sqref="J12:J17">
      <formula1>$G$21:$G$25</formula1>
    </dataValidation>
  </dataValidations>
  <pageMargins left="0.70866141732283472" right="0.70866141732283472" top="0.74803149606299213" bottom="0.74803149606299213" header="0.31496062992125984" footer="0.31496062992125984"/>
  <pageSetup scale="39" orientation="landscape" r:id="rId1"/>
  <headerFooter>
    <oddFooter>&amp;C&amp;G
DIE-05-FR-01
V.2
Hoja 4</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Listas!$B$75:$B$89</xm:f>
          </x14:formula1>
          <xm:sqref>A12:A16</xm:sqref>
        </x14:dataValidation>
        <x14:dataValidation type="list" allowBlank="1" showInputMessage="1" showErrorMessage="1">
          <x14:formula1>
            <xm:f>Listas!$C$75:$C$89</xm:f>
          </x14:formula1>
          <xm:sqref>E12:E16</xm:sqref>
        </x14:dataValidation>
      </x14:dataValidations>
    </ext>
  </extLs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1:CR127"/>
  <sheetViews>
    <sheetView showGridLines="0" topLeftCell="B13" zoomScale="90" zoomScaleNormal="90" zoomScaleSheetLayoutView="90" zoomScalePageLayoutView="55" workbookViewId="0"/>
  </sheetViews>
  <sheetFormatPr baseColWidth="10" defaultColWidth="11.42578125" defaultRowHeight="15"/>
  <cols>
    <col min="1" max="1" width="8.85546875" style="146" customWidth="1"/>
    <col min="2" max="2" width="28" style="146" customWidth="1"/>
    <col min="3" max="3" width="37.5703125" style="146" customWidth="1"/>
    <col min="4" max="4" width="23.42578125" style="146" customWidth="1"/>
    <col min="5" max="5" width="51.140625" style="146" customWidth="1"/>
    <col min="6" max="6" width="82.85546875" style="146" customWidth="1"/>
    <col min="7" max="7" width="25.140625" style="146" customWidth="1"/>
    <col min="8" max="8" width="35" style="146" customWidth="1"/>
    <col min="9" max="9" width="27.7109375" style="146" customWidth="1"/>
    <col min="10" max="10" width="31.140625" style="146" customWidth="1"/>
    <col min="11" max="11" width="30.5703125" style="146" customWidth="1"/>
    <col min="12" max="12" width="29.85546875" style="146" customWidth="1"/>
    <col min="13" max="13" width="27.28515625" style="146" customWidth="1"/>
    <col min="14" max="15" width="19.85546875" style="146" customWidth="1"/>
    <col min="16" max="16" width="36.85546875" style="146" customWidth="1"/>
    <col min="17" max="17" width="29.5703125" style="146" customWidth="1"/>
    <col min="18" max="21" width="21.140625" style="146" customWidth="1"/>
    <col min="22" max="25" width="25" style="146" customWidth="1"/>
    <col min="26" max="44" width="16.7109375" style="146" customWidth="1"/>
    <col min="45" max="16384" width="11.42578125" style="146"/>
  </cols>
  <sheetData>
    <row r="1" spans="1:25">
      <c r="O1" s="478"/>
      <c r="P1" s="478"/>
      <c r="Q1" s="478"/>
      <c r="R1" s="478"/>
      <c r="S1" s="478"/>
      <c r="T1" s="478"/>
      <c r="U1" s="478"/>
      <c r="V1" s="478"/>
      <c r="W1" s="478"/>
      <c r="X1" s="478"/>
      <c r="Y1" s="478"/>
    </row>
    <row r="2" spans="1:25">
      <c r="O2" s="478"/>
      <c r="P2" s="478"/>
      <c r="Q2" s="478"/>
      <c r="R2" s="478"/>
      <c r="S2" s="478"/>
      <c r="T2" s="478"/>
      <c r="U2" s="478"/>
      <c r="V2" s="478"/>
      <c r="W2" s="478"/>
      <c r="X2" s="478"/>
      <c r="Y2" s="478"/>
    </row>
    <row r="3" spans="1:25">
      <c r="O3" s="478"/>
      <c r="P3" s="478"/>
      <c r="Q3" s="478"/>
      <c r="R3" s="478"/>
      <c r="S3" s="478"/>
      <c r="T3" s="478"/>
      <c r="U3" s="478"/>
      <c r="V3" s="478"/>
      <c r="W3" s="478"/>
      <c r="X3" s="478"/>
      <c r="Y3" s="478"/>
    </row>
    <row r="5" spans="1:25" ht="21">
      <c r="A5" s="719" t="s">
        <v>184</v>
      </c>
      <c r="B5" s="720"/>
      <c r="C5" s="720"/>
      <c r="D5"/>
      <c r="E5"/>
      <c r="F5"/>
      <c r="G5"/>
      <c r="H5"/>
      <c r="I5"/>
      <c r="J5"/>
      <c r="K5"/>
      <c r="L5"/>
      <c r="M5"/>
      <c r="N5"/>
      <c r="O5"/>
      <c r="P5"/>
      <c r="Q5"/>
      <c r="R5"/>
      <c r="S5"/>
      <c r="T5"/>
      <c r="U5"/>
    </row>
    <row r="6" spans="1:25" ht="21">
      <c r="A6" s="719" t="s">
        <v>199</v>
      </c>
      <c r="B6" s="720"/>
      <c r="C6" s="720"/>
      <c r="D6"/>
      <c r="E6" s="25"/>
      <c r="F6" s="25"/>
      <c r="G6" s="25"/>
      <c r="H6" s="25"/>
      <c r="I6" s="25"/>
      <c r="J6" s="25"/>
      <c r="K6" s="25"/>
      <c r="L6" s="11"/>
      <c r="M6" s="11"/>
      <c r="N6" s="11"/>
      <c r="O6"/>
      <c r="P6"/>
      <c r="Q6" s="12"/>
      <c r="R6" s="12"/>
      <c r="S6" s="12"/>
      <c r="T6" s="12"/>
      <c r="U6" s="12"/>
      <c r="V6" s="239"/>
      <c r="W6" s="239"/>
      <c r="X6" s="239"/>
      <c r="Y6" s="239"/>
    </row>
    <row r="7" spans="1:25">
      <c r="A7"/>
      <c r="B7"/>
      <c r="C7"/>
      <c r="D7"/>
      <c r="E7"/>
      <c r="F7"/>
      <c r="G7"/>
      <c r="H7"/>
      <c r="I7"/>
      <c r="J7"/>
      <c r="K7"/>
      <c r="L7"/>
      <c r="M7"/>
      <c r="N7"/>
      <c r="O7"/>
      <c r="P7"/>
      <c r="Q7"/>
      <c r="R7"/>
      <c r="S7"/>
      <c r="T7"/>
      <c r="U7"/>
    </row>
    <row r="8" spans="1:25" ht="18.75">
      <c r="A8" s="5"/>
      <c r="B8" s="6" t="s">
        <v>172</v>
      </c>
      <c r="C8" s="6" t="str">
        <f>+MR_Corrup1!G12</f>
        <v>Posibilidad de uso de poder para manipular u ocultar información, considerada pública, a los grupos de interés en beneficio propio o de un particular.</v>
      </c>
      <c r="D8" s="7"/>
      <c r="E8"/>
      <c r="F8"/>
      <c r="G8"/>
      <c r="H8"/>
      <c r="I8"/>
      <c r="J8"/>
      <c r="K8"/>
      <c r="L8"/>
      <c r="M8"/>
      <c r="N8"/>
      <c r="O8"/>
      <c r="P8"/>
      <c r="Q8"/>
      <c r="R8"/>
      <c r="S8"/>
      <c r="T8"/>
      <c r="U8"/>
    </row>
    <row r="9" spans="1:25">
      <c r="A9"/>
      <c r="B9"/>
      <c r="C9"/>
      <c r="D9"/>
      <c r="E9"/>
      <c r="F9"/>
      <c r="G9" s="740" t="s">
        <v>170</v>
      </c>
      <c r="H9" s="740"/>
      <c r="I9" s="740"/>
      <c r="J9" s="740"/>
      <c r="K9" s="740"/>
      <c r="L9" s="740"/>
      <c r="M9" s="740"/>
      <c r="N9" s="740"/>
      <c r="O9" s="740"/>
      <c r="P9" s="741" t="s">
        <v>173</v>
      </c>
      <c r="Q9" s="744" t="s">
        <v>136</v>
      </c>
      <c r="R9" s="744"/>
      <c r="S9" s="744"/>
      <c r="T9" s="746" t="s">
        <v>137</v>
      </c>
      <c r="U9" s="746"/>
    </row>
    <row r="10" spans="1:25" ht="45">
      <c r="A10" s="748" t="s">
        <v>158</v>
      </c>
      <c r="B10" s="749"/>
      <c r="C10" s="749"/>
      <c r="D10" s="749"/>
      <c r="E10" s="749"/>
      <c r="F10" s="750"/>
      <c r="G10" s="748" t="s">
        <v>77</v>
      </c>
      <c r="H10" s="750"/>
      <c r="I10" s="8" t="s">
        <v>80</v>
      </c>
      <c r="J10" s="8" t="s">
        <v>82</v>
      </c>
      <c r="K10" s="8" t="s">
        <v>84</v>
      </c>
      <c r="L10" s="8" t="s">
        <v>86</v>
      </c>
      <c r="M10" s="8" t="s">
        <v>88</v>
      </c>
      <c r="N10" s="751" t="s">
        <v>171</v>
      </c>
      <c r="O10" s="752"/>
      <c r="P10" s="742"/>
      <c r="Q10" s="744"/>
      <c r="R10" s="744"/>
      <c r="S10" s="744"/>
      <c r="T10" s="746"/>
      <c r="U10" s="746"/>
    </row>
    <row r="11" spans="1:25" ht="105" thickBot="1">
      <c r="A11" s="9" t="s">
        <v>2</v>
      </c>
      <c r="B11" s="9" t="s">
        <v>134</v>
      </c>
      <c r="C11" s="8" t="s">
        <v>179</v>
      </c>
      <c r="D11" s="8" t="s">
        <v>135</v>
      </c>
      <c r="E11" s="8" t="s">
        <v>896</v>
      </c>
      <c r="F11" s="8" t="s">
        <v>177</v>
      </c>
      <c r="G11" s="10" t="s">
        <v>78</v>
      </c>
      <c r="H11" s="10" t="s">
        <v>79</v>
      </c>
      <c r="I11" s="10" t="s">
        <v>81</v>
      </c>
      <c r="J11" s="10" t="s">
        <v>83</v>
      </c>
      <c r="K11" s="10" t="s">
        <v>85</v>
      </c>
      <c r="L11" s="10" t="s">
        <v>87</v>
      </c>
      <c r="M11" s="10" t="s">
        <v>89</v>
      </c>
      <c r="N11" s="753"/>
      <c r="O11" s="754"/>
      <c r="P11" s="743"/>
      <c r="Q11" s="745"/>
      <c r="R11" s="745"/>
      <c r="S11" s="745"/>
      <c r="T11" s="747"/>
      <c r="U11" s="747"/>
    </row>
    <row r="12" spans="1:25" ht="75.75" thickBot="1">
      <c r="A12" s="95">
        <v>1</v>
      </c>
      <c r="B12" s="461" t="s">
        <v>1019</v>
      </c>
      <c r="C12" s="461" t="s">
        <v>988</v>
      </c>
      <c r="D12" s="462" t="s">
        <v>940</v>
      </c>
      <c r="E12" s="460" t="s">
        <v>1020</v>
      </c>
      <c r="F12" s="461" t="s">
        <v>1026</v>
      </c>
      <c r="G12" s="420" t="s">
        <v>116</v>
      </c>
      <c r="H12" s="420" t="s">
        <v>116</v>
      </c>
      <c r="I12" s="420" t="s">
        <v>116</v>
      </c>
      <c r="J12" s="420" t="s">
        <v>116</v>
      </c>
      <c r="K12" s="420" t="s">
        <v>116</v>
      </c>
      <c r="L12" s="420" t="s">
        <v>116</v>
      </c>
      <c r="M12" s="420" t="s">
        <v>116</v>
      </c>
      <c r="N12" s="13">
        <f t="shared" ref="N12:N17" si="0">SUM((IF(G12="SI",15,0)),(IF(H12="SI",15,0)),(IF(I12="SI",15,0)),(IF(J12="SI",15,0)),(IF(K12="SI",15,0)),(IF(L12="SI",15,0)),(IF(M12="SI",10,IF(M12="INCOMPLETA","5",0))))</f>
        <v>100</v>
      </c>
      <c r="O12" s="14" t="str">
        <f t="shared" ref="O12:O17" si="1">IF(N12&gt;=96,"FUERTE",IF(AND(N12&lt;=95,N12&gt;=86),"MODERADO",IF(AND(N12&lt;86,N12&gt;0),"DEBIL",IF(N12=0,""))))</f>
        <v>FUERTE</v>
      </c>
      <c r="P12" s="422" t="s">
        <v>93</v>
      </c>
      <c r="Q12" s="1" t="str">
        <f t="shared" ref="Q12:Q17" si="2">CONCATENATE(O12,P12)</f>
        <v>FUERTEFUERTE</v>
      </c>
      <c r="R12" s="47" t="str">
        <f t="shared" ref="R12:R17" si="3">IF(Q12="FUERTEFUERTE","FUERTE",IF(Q12="FUERTEMODERADO","MODERADO",IF(Q12="FUERTEDEBIL","DEBIL",IF(Q12="MODERADOFUERTE","MODERADO",IF(Q12="MODERADOMODERADO","MODERADO",IF(Q12="MODERADODEBIL","DEBIL",IF(Q12="DEBILFUERTE","DEBIL",IF(Q12="DEBILMODERADO","DEBIL",IF(Q12="DEBILDEBIL","DEBIL")))))))))</f>
        <v>FUERTE</v>
      </c>
      <c r="S12" s="47">
        <f t="shared" ref="S12:S17" si="4">IF(Q12="FUERTEFUERTE",100,IF(Q12="FUERTEMODERADO",50,IF(Q12="FUERTEDEBIL",0,IF(Q12="MODERADOFUERTE",50,IF(Q12="MODERADOMODERADO",50,IF(Q12="MODERADODEBIL",0,IF(Q12="DEBILFUERTE",0,IF(Q12="DEBILMODERADO",0,IF(Q12="DEBILDEBIL",0)))))))))</f>
        <v>100</v>
      </c>
      <c r="T12" s="739">
        <f>AVERAGE(S12:S17)</f>
        <v>100</v>
      </c>
      <c r="U12" s="739" t="str">
        <f>IF(T12=100,"FUERTE",IF(AND(T12&lt;=99,T12&gt;=50),"MODERADO",IF(T12&lt;50,"DEBIL")))</f>
        <v>FUERTE</v>
      </c>
    </row>
    <row r="13" spans="1:25" ht="120">
      <c r="A13" s="95">
        <v>2</v>
      </c>
      <c r="B13" s="461" t="s">
        <v>1021</v>
      </c>
      <c r="C13" s="461" t="s">
        <v>1022</v>
      </c>
      <c r="D13" s="462" t="s">
        <v>989</v>
      </c>
      <c r="E13" s="460" t="s">
        <v>1020</v>
      </c>
      <c r="F13" s="471" t="s">
        <v>1023</v>
      </c>
      <c r="G13" s="420" t="s">
        <v>116</v>
      </c>
      <c r="H13" s="420" t="s">
        <v>116</v>
      </c>
      <c r="I13" s="420" t="s">
        <v>116</v>
      </c>
      <c r="J13" s="420" t="s">
        <v>116</v>
      </c>
      <c r="K13" s="420" t="s">
        <v>116</v>
      </c>
      <c r="L13" s="420" t="s">
        <v>116</v>
      </c>
      <c r="M13" s="420" t="s">
        <v>116</v>
      </c>
      <c r="N13" s="13">
        <f t="shared" si="0"/>
        <v>100</v>
      </c>
      <c r="O13" s="14" t="str">
        <f t="shared" si="1"/>
        <v>FUERTE</v>
      </c>
      <c r="P13" s="422" t="s">
        <v>93</v>
      </c>
      <c r="Q13" s="1" t="str">
        <f t="shared" si="2"/>
        <v>FUERTEFUERTE</v>
      </c>
      <c r="R13" s="47" t="str">
        <f t="shared" si="3"/>
        <v>FUERTE</v>
      </c>
      <c r="S13" s="47">
        <f t="shared" si="4"/>
        <v>100</v>
      </c>
      <c r="T13" s="739"/>
      <c r="U13" s="739"/>
    </row>
    <row r="14" spans="1:25" ht="15.75" hidden="1">
      <c r="A14" s="95">
        <v>3</v>
      </c>
      <c r="B14" s="450"/>
      <c r="C14" s="450"/>
      <c r="D14" s="451"/>
      <c r="E14" s="450"/>
      <c r="F14" s="448"/>
      <c r="G14" s="420" t="s">
        <v>116</v>
      </c>
      <c r="H14" s="420" t="s">
        <v>116</v>
      </c>
      <c r="I14" s="420" t="s">
        <v>116</v>
      </c>
      <c r="J14" s="420" t="s">
        <v>116</v>
      </c>
      <c r="K14" s="420" t="s">
        <v>116</v>
      </c>
      <c r="L14" s="420" t="s">
        <v>116</v>
      </c>
      <c r="M14" s="420" t="s">
        <v>116</v>
      </c>
      <c r="N14" s="13">
        <f t="shared" si="0"/>
        <v>100</v>
      </c>
      <c r="O14" s="14" t="str">
        <f t="shared" si="1"/>
        <v>FUERTE</v>
      </c>
      <c r="P14" s="422" t="s">
        <v>93</v>
      </c>
      <c r="Q14" s="1" t="str">
        <f t="shared" si="2"/>
        <v>FUERTEFUERTE</v>
      </c>
      <c r="R14" s="47" t="str">
        <f t="shared" si="3"/>
        <v>FUERTE</v>
      </c>
      <c r="S14" s="47">
        <f t="shared" si="4"/>
        <v>100</v>
      </c>
      <c r="T14" s="739"/>
      <c r="U14" s="739"/>
    </row>
    <row r="15" spans="1:25" ht="15.75" hidden="1">
      <c r="A15" s="95">
        <v>4</v>
      </c>
      <c r="B15" s="392"/>
      <c r="C15" s="392"/>
      <c r="D15" s="421"/>
      <c r="E15" s="392"/>
      <c r="F15" s="395"/>
      <c r="G15" s="420"/>
      <c r="H15" s="420"/>
      <c r="I15" s="420"/>
      <c r="J15" s="420"/>
      <c r="K15" s="420"/>
      <c r="L15" s="420"/>
      <c r="M15" s="420"/>
      <c r="N15" s="13">
        <f t="shared" si="0"/>
        <v>0</v>
      </c>
      <c r="O15" s="14" t="str">
        <f t="shared" si="1"/>
        <v/>
      </c>
      <c r="P15" s="422" t="s">
        <v>93</v>
      </c>
      <c r="Q15" s="1" t="str">
        <f t="shared" si="2"/>
        <v>FUERTE</v>
      </c>
      <c r="R15" s="47" t="b">
        <f t="shared" si="3"/>
        <v>0</v>
      </c>
      <c r="S15" s="47" t="b">
        <f t="shared" si="4"/>
        <v>0</v>
      </c>
      <c r="T15" s="739"/>
      <c r="U15" s="739"/>
    </row>
    <row r="16" spans="1:25" ht="15.75" hidden="1">
      <c r="A16" s="95">
        <v>5</v>
      </c>
      <c r="B16" s="88"/>
      <c r="C16" s="88"/>
      <c r="D16" s="94"/>
      <c r="E16" s="95"/>
      <c r="F16" s="19"/>
      <c r="G16" s="95"/>
      <c r="H16" s="95"/>
      <c r="I16" s="95"/>
      <c r="J16" s="95"/>
      <c r="K16" s="95"/>
      <c r="L16" s="95"/>
      <c r="M16" s="95"/>
      <c r="N16" s="13">
        <f t="shared" si="0"/>
        <v>0</v>
      </c>
      <c r="O16" s="14" t="str">
        <f t="shared" si="1"/>
        <v/>
      </c>
      <c r="P16" s="20"/>
      <c r="Q16" s="1" t="str">
        <f t="shared" si="2"/>
        <v/>
      </c>
      <c r="R16" s="47" t="b">
        <f t="shared" si="3"/>
        <v>0</v>
      </c>
      <c r="S16" s="47" t="b">
        <f t="shared" si="4"/>
        <v>0</v>
      </c>
      <c r="T16" s="739"/>
      <c r="U16" s="739"/>
    </row>
    <row r="17" spans="1:21" ht="15.75" hidden="1">
      <c r="A17" s="95">
        <v>6</v>
      </c>
      <c r="B17" s="88"/>
      <c r="C17" s="88"/>
      <c r="D17" s="94"/>
      <c r="E17" s="95"/>
      <c r="F17" s="19"/>
      <c r="G17" s="95"/>
      <c r="H17" s="95"/>
      <c r="I17" s="95"/>
      <c r="J17" s="95"/>
      <c r="K17" s="95"/>
      <c r="L17" s="95"/>
      <c r="M17" s="95"/>
      <c r="N17" s="13">
        <f t="shared" si="0"/>
        <v>0</v>
      </c>
      <c r="O17" s="14" t="str">
        <f t="shared" si="1"/>
        <v/>
      </c>
      <c r="P17" s="20"/>
      <c r="Q17" s="1" t="str">
        <f t="shared" si="2"/>
        <v/>
      </c>
      <c r="R17" s="47" t="b">
        <f t="shared" si="3"/>
        <v>0</v>
      </c>
      <c r="S17" s="47" t="b">
        <f t="shared" si="4"/>
        <v>0</v>
      </c>
      <c r="T17" s="739"/>
      <c r="U17" s="739"/>
    </row>
    <row r="19" spans="1:21" ht="18.75">
      <c r="A19" s="5"/>
      <c r="B19" s="6" t="s">
        <v>172</v>
      </c>
      <c r="C19" s="6">
        <f>+MR_Corrup1!G13</f>
        <v>0</v>
      </c>
      <c r="D19" s="7"/>
      <c r="E19"/>
      <c r="F19"/>
      <c r="G19"/>
      <c r="H19"/>
      <c r="I19"/>
      <c r="J19"/>
      <c r="K19"/>
      <c r="L19"/>
      <c r="M19"/>
      <c r="N19"/>
      <c r="O19"/>
      <c r="P19"/>
      <c r="Q19"/>
      <c r="R19"/>
      <c r="S19"/>
      <c r="T19"/>
      <c r="U19"/>
    </row>
    <row r="20" spans="1:21">
      <c r="A20"/>
      <c r="B20"/>
      <c r="C20"/>
      <c r="D20"/>
      <c r="E20"/>
      <c r="F20"/>
      <c r="G20" s="740" t="s">
        <v>170</v>
      </c>
      <c r="H20" s="740"/>
      <c r="I20" s="740"/>
      <c r="J20" s="740"/>
      <c r="K20" s="740"/>
      <c r="L20" s="740"/>
      <c r="M20" s="740"/>
      <c r="N20" s="740"/>
      <c r="O20" s="740"/>
      <c r="P20" s="741" t="s">
        <v>173</v>
      </c>
      <c r="Q20" s="744" t="s">
        <v>136</v>
      </c>
      <c r="R20" s="744"/>
      <c r="S20" s="744"/>
      <c r="T20" s="746" t="s">
        <v>137</v>
      </c>
      <c r="U20" s="746"/>
    </row>
    <row r="21" spans="1:21" ht="45">
      <c r="A21" s="748" t="s">
        <v>158</v>
      </c>
      <c r="B21" s="749"/>
      <c r="C21" s="749"/>
      <c r="D21" s="749"/>
      <c r="E21" s="749"/>
      <c r="F21" s="750"/>
      <c r="G21" s="748" t="s">
        <v>77</v>
      </c>
      <c r="H21" s="750"/>
      <c r="I21" s="8" t="s">
        <v>80</v>
      </c>
      <c r="J21" s="8" t="s">
        <v>82</v>
      </c>
      <c r="K21" s="8" t="s">
        <v>84</v>
      </c>
      <c r="L21" s="8" t="s">
        <v>86</v>
      </c>
      <c r="M21" s="8" t="s">
        <v>88</v>
      </c>
      <c r="N21" s="751" t="s">
        <v>171</v>
      </c>
      <c r="O21" s="752"/>
      <c r="P21" s="742"/>
      <c r="Q21" s="744"/>
      <c r="R21" s="744"/>
      <c r="S21" s="744"/>
      <c r="T21" s="746"/>
      <c r="U21" s="746"/>
    </row>
    <row r="22" spans="1:21" ht="104.25">
      <c r="A22" s="9" t="s">
        <v>2</v>
      </c>
      <c r="B22" s="9" t="s">
        <v>134</v>
      </c>
      <c r="C22" s="8" t="s">
        <v>179</v>
      </c>
      <c r="D22" s="8" t="s">
        <v>135</v>
      </c>
      <c r="E22" s="8" t="s">
        <v>896</v>
      </c>
      <c r="F22" s="8" t="s">
        <v>177</v>
      </c>
      <c r="G22" s="10" t="s">
        <v>78</v>
      </c>
      <c r="H22" s="10" t="s">
        <v>79</v>
      </c>
      <c r="I22" s="10" t="s">
        <v>81</v>
      </c>
      <c r="J22" s="10" t="s">
        <v>83</v>
      </c>
      <c r="K22" s="10" t="s">
        <v>85</v>
      </c>
      <c r="L22" s="10" t="s">
        <v>87</v>
      </c>
      <c r="M22" s="10" t="s">
        <v>89</v>
      </c>
      <c r="N22" s="753"/>
      <c r="O22" s="754"/>
      <c r="P22" s="743"/>
      <c r="Q22" s="745"/>
      <c r="R22" s="745"/>
      <c r="S22" s="745"/>
      <c r="T22" s="747"/>
      <c r="U22" s="747"/>
    </row>
    <row r="23" spans="1:21" ht="15.75">
      <c r="A23" s="95">
        <v>1</v>
      </c>
      <c r="B23" s="418"/>
      <c r="C23" s="418"/>
      <c r="D23" s="423"/>
      <c r="E23" s="418"/>
      <c r="F23" s="424"/>
      <c r="G23" s="420"/>
      <c r="H23" s="420"/>
      <c r="I23" s="420"/>
      <c r="J23" s="420"/>
      <c r="K23" s="420"/>
      <c r="L23" s="420"/>
      <c r="M23" s="420"/>
      <c r="N23" s="13">
        <f t="shared" ref="N23:N28" si="5">SUM((IF(G23="SI",15,0)),(IF(H23="SI",15,0)),(IF(I23="SI",15,0)),(IF(J23="SI",15,0)),(IF(K23="SI",15,0)),(IF(L23="SI",15,0)),(IF(M23="SI",10,IF(M23="INCOMPLETA","5",0))))</f>
        <v>0</v>
      </c>
      <c r="O23" s="14" t="str">
        <f t="shared" ref="O23:O28" si="6">IF(N23&gt;=96,"FUERTE",IF(AND(N23&lt;=95,N23&gt;=86),"MODERADO",IF(AND(N23&lt;86,N23&gt;0),"DEBIL",IF(N23=0,""))))</f>
        <v/>
      </c>
      <c r="P23" s="422" t="s">
        <v>93</v>
      </c>
      <c r="Q23" s="1" t="str">
        <f t="shared" ref="Q23:Q28" si="7">CONCATENATE(O23,P23)</f>
        <v>FUERTE</v>
      </c>
      <c r="R23" s="47" t="b">
        <f t="shared" ref="R23:R28" si="8">IF(Q23="FUERTEFUERTE","FUERTE",IF(Q23="FUERTEMODERADO","MODERADO",IF(Q23="FUERTEDEBIL","DEBIL",IF(Q23="MODERADOFUERTE","MODERADO",IF(Q23="MODERADOMODERADO","MODERADO",IF(Q23="MODERADODEBIL","DEBIL",IF(Q23="DEBILFUERTE","DEBIL",IF(Q23="DEBILMODERADO","DEBIL",IF(Q23="DEBILDEBIL","DEBIL")))))))))</f>
        <v>0</v>
      </c>
      <c r="S23" s="47" t="b">
        <f t="shared" ref="S23:S28" si="9">IF(Q23="FUERTEFUERTE",100,IF(Q23="FUERTEMODERADO",50,IF(Q23="FUERTEDEBIL",0,IF(Q23="MODERADOFUERTE",50,IF(Q23="MODERADOMODERADO",50,IF(Q23="MODERADODEBIL",0,IF(Q23="DEBILFUERTE",0,IF(Q23="DEBILMODERADO",0,IF(Q23="DEBILDEBIL",0)))))))))</f>
        <v>0</v>
      </c>
      <c r="T23" s="739" t="e">
        <f>AVERAGE(S23:S28)</f>
        <v>#DIV/0!</v>
      </c>
      <c r="U23" s="739" t="e">
        <f>IF(T23=100,"FUERTE",IF(AND(T23&lt;=99,T23&gt;=50),"MODERADO",IF(T23&lt;50,"DEBIL")))</f>
        <v>#DIV/0!</v>
      </c>
    </row>
    <row r="24" spans="1:21" ht="15.75">
      <c r="A24" s="95">
        <v>2</v>
      </c>
      <c r="B24" s="418"/>
      <c r="C24" s="418"/>
      <c r="D24" s="423"/>
      <c r="E24" s="418"/>
      <c r="F24" s="424"/>
      <c r="G24" s="420"/>
      <c r="H24" s="420"/>
      <c r="I24" s="420"/>
      <c r="J24" s="420"/>
      <c r="K24" s="420"/>
      <c r="L24" s="420"/>
      <c r="M24" s="420"/>
      <c r="N24" s="13">
        <f t="shared" si="5"/>
        <v>0</v>
      </c>
      <c r="O24" s="14" t="str">
        <f t="shared" si="6"/>
        <v/>
      </c>
      <c r="P24" s="422" t="s">
        <v>93</v>
      </c>
      <c r="Q24" s="1" t="str">
        <f t="shared" si="7"/>
        <v>FUERTE</v>
      </c>
      <c r="R24" s="47" t="b">
        <f t="shared" si="8"/>
        <v>0</v>
      </c>
      <c r="S24" s="47" t="b">
        <f t="shared" si="9"/>
        <v>0</v>
      </c>
      <c r="T24" s="739"/>
      <c r="U24" s="739"/>
    </row>
    <row r="25" spans="1:21" ht="15.75">
      <c r="A25" s="95">
        <v>3</v>
      </c>
      <c r="B25" s="88"/>
      <c r="C25" s="88"/>
      <c r="D25" s="94"/>
      <c r="E25" s="95"/>
      <c r="F25" s="19"/>
      <c r="G25" s="93"/>
      <c r="H25" s="93"/>
      <c r="I25" s="93"/>
      <c r="J25" s="93"/>
      <c r="K25" s="93"/>
      <c r="L25" s="93"/>
      <c r="M25" s="93"/>
      <c r="N25" s="13">
        <f t="shared" si="5"/>
        <v>0</v>
      </c>
      <c r="O25" s="14" t="str">
        <f t="shared" si="6"/>
        <v/>
      </c>
      <c r="P25" s="20"/>
      <c r="Q25" s="1" t="str">
        <f t="shared" si="7"/>
        <v/>
      </c>
      <c r="R25" s="47" t="b">
        <f t="shared" si="8"/>
        <v>0</v>
      </c>
      <c r="S25" s="47" t="b">
        <f t="shared" si="9"/>
        <v>0</v>
      </c>
      <c r="T25" s="739"/>
      <c r="U25" s="739"/>
    </row>
    <row r="26" spans="1:21" ht="15.75">
      <c r="A26" s="95">
        <v>4</v>
      </c>
      <c r="B26" s="88"/>
      <c r="C26" s="88"/>
      <c r="D26" s="94"/>
      <c r="E26" s="95"/>
      <c r="F26" s="19"/>
      <c r="G26" s="93"/>
      <c r="H26" s="93"/>
      <c r="I26" s="93"/>
      <c r="J26" s="93"/>
      <c r="K26" s="93"/>
      <c r="L26" s="93"/>
      <c r="M26" s="93"/>
      <c r="N26" s="13">
        <f t="shared" si="5"/>
        <v>0</v>
      </c>
      <c r="O26" s="14" t="str">
        <f t="shared" si="6"/>
        <v/>
      </c>
      <c r="P26" s="20"/>
      <c r="Q26" s="1" t="str">
        <f t="shared" si="7"/>
        <v/>
      </c>
      <c r="R26" s="47" t="b">
        <f t="shared" si="8"/>
        <v>0</v>
      </c>
      <c r="S26" s="47" t="b">
        <f t="shared" si="9"/>
        <v>0</v>
      </c>
      <c r="T26" s="739"/>
      <c r="U26" s="739"/>
    </row>
    <row r="27" spans="1:21" ht="15.75">
      <c r="A27" s="95">
        <v>5</v>
      </c>
      <c r="B27" s="88"/>
      <c r="C27" s="88"/>
      <c r="D27" s="94"/>
      <c r="E27" s="95"/>
      <c r="F27" s="19"/>
      <c r="G27" s="93"/>
      <c r="H27" s="93"/>
      <c r="I27" s="93"/>
      <c r="J27" s="93"/>
      <c r="K27" s="93"/>
      <c r="L27" s="93"/>
      <c r="M27" s="93"/>
      <c r="N27" s="13">
        <f t="shared" si="5"/>
        <v>0</v>
      </c>
      <c r="O27" s="14" t="str">
        <f t="shared" si="6"/>
        <v/>
      </c>
      <c r="P27" s="20"/>
      <c r="Q27" s="1" t="str">
        <f t="shared" si="7"/>
        <v/>
      </c>
      <c r="R27" s="47" t="b">
        <f t="shared" si="8"/>
        <v>0</v>
      </c>
      <c r="S27" s="47" t="b">
        <f t="shared" si="9"/>
        <v>0</v>
      </c>
      <c r="T27" s="739"/>
      <c r="U27" s="739"/>
    </row>
    <row r="28" spans="1:21" ht="15.75">
      <c r="A28" s="95">
        <v>6</v>
      </c>
      <c r="B28" s="88"/>
      <c r="C28" s="88"/>
      <c r="D28" s="94"/>
      <c r="E28" s="95"/>
      <c r="F28" s="19"/>
      <c r="G28" s="93"/>
      <c r="H28" s="93"/>
      <c r="I28" s="93"/>
      <c r="J28" s="93"/>
      <c r="K28" s="93"/>
      <c r="L28" s="93"/>
      <c r="M28" s="93"/>
      <c r="N28" s="13">
        <f t="shared" si="5"/>
        <v>0</v>
      </c>
      <c r="O28" s="14" t="str">
        <f t="shared" si="6"/>
        <v/>
      </c>
      <c r="P28" s="20"/>
      <c r="Q28" s="1" t="str">
        <f t="shared" si="7"/>
        <v/>
      </c>
      <c r="R28" s="47" t="b">
        <f t="shared" si="8"/>
        <v>0</v>
      </c>
      <c r="S28" s="47" t="b">
        <f t="shared" si="9"/>
        <v>0</v>
      </c>
      <c r="T28" s="739"/>
      <c r="U28" s="739"/>
    </row>
    <row r="30" spans="1:21" ht="18.75">
      <c r="A30" s="5"/>
      <c r="B30" s="6" t="s">
        <v>172</v>
      </c>
      <c r="C30" s="6">
        <f>+MR_Corrup1!G14</f>
        <v>0</v>
      </c>
      <c r="D30" s="7"/>
      <c r="E30"/>
      <c r="F30"/>
      <c r="G30"/>
      <c r="H30"/>
      <c r="I30"/>
      <c r="J30"/>
      <c r="K30"/>
      <c r="L30"/>
      <c r="M30"/>
      <c r="N30"/>
      <c r="O30"/>
      <c r="P30"/>
      <c r="Q30"/>
      <c r="R30"/>
      <c r="S30"/>
      <c r="T30"/>
      <c r="U30"/>
    </row>
    <row r="31" spans="1:21">
      <c r="A31"/>
      <c r="B31"/>
      <c r="C31"/>
      <c r="D31"/>
      <c r="E31"/>
      <c r="F31"/>
      <c r="G31" s="740" t="s">
        <v>170</v>
      </c>
      <c r="H31" s="740"/>
      <c r="I31" s="740"/>
      <c r="J31" s="740"/>
      <c r="K31" s="740"/>
      <c r="L31" s="740"/>
      <c r="M31" s="740"/>
      <c r="N31" s="740"/>
      <c r="O31" s="740"/>
      <c r="P31" s="741" t="s">
        <v>173</v>
      </c>
      <c r="Q31" s="744" t="s">
        <v>136</v>
      </c>
      <c r="R31" s="744"/>
      <c r="S31" s="744"/>
      <c r="T31" s="746" t="s">
        <v>137</v>
      </c>
      <c r="U31" s="746"/>
    </row>
    <row r="32" spans="1:21" ht="45">
      <c r="A32" s="748" t="s">
        <v>158</v>
      </c>
      <c r="B32" s="749"/>
      <c r="C32" s="749"/>
      <c r="D32" s="749"/>
      <c r="E32" s="749"/>
      <c r="F32" s="750"/>
      <c r="G32" s="748" t="s">
        <v>77</v>
      </c>
      <c r="H32" s="750"/>
      <c r="I32" s="8" t="s">
        <v>80</v>
      </c>
      <c r="J32" s="8" t="s">
        <v>82</v>
      </c>
      <c r="K32" s="8" t="s">
        <v>84</v>
      </c>
      <c r="L32" s="8" t="s">
        <v>86</v>
      </c>
      <c r="M32" s="8" t="s">
        <v>88</v>
      </c>
      <c r="N32" s="751" t="s">
        <v>171</v>
      </c>
      <c r="O32" s="752"/>
      <c r="P32" s="742"/>
      <c r="Q32" s="744"/>
      <c r="R32" s="744"/>
      <c r="S32" s="744"/>
      <c r="T32" s="746"/>
      <c r="U32" s="746"/>
    </row>
    <row r="33" spans="1:21" ht="105" thickBot="1">
      <c r="A33" s="9" t="s">
        <v>2</v>
      </c>
      <c r="B33" s="9" t="s">
        <v>134</v>
      </c>
      <c r="C33" s="8" t="s">
        <v>179</v>
      </c>
      <c r="D33" s="8" t="s">
        <v>135</v>
      </c>
      <c r="E33" s="8" t="s">
        <v>896</v>
      </c>
      <c r="F33" s="8" t="s">
        <v>177</v>
      </c>
      <c r="G33" s="10" t="s">
        <v>78</v>
      </c>
      <c r="H33" s="10" t="s">
        <v>79</v>
      </c>
      <c r="I33" s="10" t="s">
        <v>81</v>
      </c>
      <c r="J33" s="10" t="s">
        <v>83</v>
      </c>
      <c r="K33" s="10" t="s">
        <v>85</v>
      </c>
      <c r="L33" s="10" t="s">
        <v>87</v>
      </c>
      <c r="M33" s="10" t="s">
        <v>89</v>
      </c>
      <c r="N33" s="753"/>
      <c r="O33" s="754"/>
      <c r="P33" s="743"/>
      <c r="Q33" s="745"/>
      <c r="R33" s="745"/>
      <c r="S33" s="745"/>
      <c r="T33" s="747"/>
      <c r="U33" s="747"/>
    </row>
    <row r="34" spans="1:21" ht="15.75">
      <c r="A34" s="95">
        <v>1</v>
      </c>
      <c r="B34" s="425"/>
      <c r="C34" s="425"/>
      <c r="D34" s="426"/>
      <c r="E34" s="131"/>
      <c r="F34" s="378"/>
      <c r="G34" s="420"/>
      <c r="H34" s="420"/>
      <c r="I34" s="420"/>
      <c r="J34" s="420"/>
      <c r="K34" s="420"/>
      <c r="L34" s="420"/>
      <c r="M34" s="420"/>
      <c r="N34" s="13">
        <f t="shared" ref="N34:N39" si="10">SUM((IF(G34="SI",15,0)),(IF(H34="SI",15,0)),(IF(I34="SI",15,0)),(IF(J34="SI",15,0)),(IF(K34="SI",15,0)),(IF(L34="SI",15,0)),(IF(M34="SI",10,IF(M34="INCOMPLETA","5",0))))</f>
        <v>0</v>
      </c>
      <c r="O34" s="14" t="str">
        <f t="shared" ref="O34:O39" si="11">IF(N34&gt;=96,"FUERTE",IF(AND(N34&lt;=95,N34&gt;=86),"MODERADO",IF(AND(N34&lt;86,N34&gt;0),"DEBIL",IF(N34=0,""))))</f>
        <v/>
      </c>
      <c r="P34" s="422" t="s">
        <v>93</v>
      </c>
      <c r="Q34" s="1" t="str">
        <f t="shared" ref="Q34:Q39" si="12">CONCATENATE(O34,P34)</f>
        <v>FUERTE</v>
      </c>
      <c r="R34" s="47" t="b">
        <f t="shared" ref="R34:R39" si="13">IF(Q34="FUERTEFUERTE","FUERTE",IF(Q34="FUERTEMODERADO","MODERADO",IF(Q34="FUERTEDEBIL","DEBIL",IF(Q34="MODERADOFUERTE","MODERADO",IF(Q34="MODERADOMODERADO","MODERADO",IF(Q34="MODERADODEBIL","DEBIL",IF(Q34="DEBILFUERTE","DEBIL",IF(Q34="DEBILMODERADO","DEBIL",IF(Q34="DEBILDEBIL","DEBIL")))))))))</f>
        <v>0</v>
      </c>
      <c r="S34" s="47" t="b">
        <f t="shared" ref="S34:S39" si="14">IF(Q34="FUERTEFUERTE",100,IF(Q34="FUERTEMODERADO",50,IF(Q34="FUERTEDEBIL",0,IF(Q34="MODERADOFUERTE",50,IF(Q34="MODERADOMODERADO",50,IF(Q34="MODERADODEBIL",0,IF(Q34="DEBILFUERTE",0,IF(Q34="DEBILMODERADO",0,IF(Q34="DEBILDEBIL",0)))))))))</f>
        <v>0</v>
      </c>
      <c r="T34" s="739" t="e">
        <f>AVERAGE(S34:S39)</f>
        <v>#DIV/0!</v>
      </c>
      <c r="U34" s="739" t="e">
        <f>IF(T34=100,"FUERTE",IF(AND(T34&lt;=99,T34&gt;=50),"MODERADO",IF(T34&lt;50,"DEBIL")))</f>
        <v>#DIV/0!</v>
      </c>
    </row>
    <row r="35" spans="1:21" ht="15.75">
      <c r="A35" s="95">
        <v>2</v>
      </c>
      <c r="B35" s="425"/>
      <c r="C35" s="425"/>
      <c r="D35" s="426"/>
      <c r="E35" s="395"/>
      <c r="F35" s="395"/>
      <c r="G35" s="420"/>
      <c r="H35" s="420"/>
      <c r="I35" s="420"/>
      <c r="J35" s="420"/>
      <c r="K35" s="420"/>
      <c r="L35" s="420"/>
      <c r="M35" s="420"/>
      <c r="N35" s="13">
        <f t="shared" si="10"/>
        <v>0</v>
      </c>
      <c r="O35" s="14" t="str">
        <f t="shared" si="11"/>
        <v/>
      </c>
      <c r="P35" s="422" t="s">
        <v>93</v>
      </c>
      <c r="Q35" s="1" t="str">
        <f t="shared" si="12"/>
        <v>FUERTE</v>
      </c>
      <c r="R35" s="47" t="b">
        <f t="shared" si="13"/>
        <v>0</v>
      </c>
      <c r="S35" s="47" t="b">
        <f t="shared" si="14"/>
        <v>0</v>
      </c>
      <c r="T35" s="739"/>
      <c r="U35" s="739"/>
    </row>
    <row r="36" spans="1:21" ht="15.75">
      <c r="A36" s="95">
        <v>3</v>
      </c>
      <c r="B36" s="425"/>
      <c r="C36" s="425"/>
      <c r="D36" s="426"/>
      <c r="E36" s="392"/>
      <c r="F36" s="395"/>
      <c r="G36" s="420"/>
      <c r="H36" s="420"/>
      <c r="I36" s="420"/>
      <c r="J36" s="420"/>
      <c r="K36" s="420"/>
      <c r="L36" s="420"/>
      <c r="M36" s="420"/>
      <c r="N36" s="13">
        <f t="shared" si="10"/>
        <v>0</v>
      </c>
      <c r="O36" s="14" t="str">
        <f t="shared" si="11"/>
        <v/>
      </c>
      <c r="P36" s="422" t="s">
        <v>93</v>
      </c>
      <c r="Q36" s="1" t="str">
        <f t="shared" si="12"/>
        <v>FUERTE</v>
      </c>
      <c r="R36" s="47" t="b">
        <f t="shared" si="13"/>
        <v>0</v>
      </c>
      <c r="S36" s="47" t="b">
        <f t="shared" si="14"/>
        <v>0</v>
      </c>
      <c r="T36" s="739"/>
      <c r="U36" s="739"/>
    </row>
    <row r="37" spans="1:21" ht="15.75">
      <c r="A37" s="95">
        <v>4</v>
      </c>
      <c r="B37" s="425"/>
      <c r="C37" s="425"/>
      <c r="D37" s="426"/>
      <c r="E37" s="392"/>
      <c r="F37" s="392"/>
      <c r="G37" s="420"/>
      <c r="H37" s="420"/>
      <c r="I37" s="420"/>
      <c r="J37" s="420"/>
      <c r="K37" s="420"/>
      <c r="L37" s="420"/>
      <c r="M37" s="420"/>
      <c r="N37" s="13">
        <f t="shared" si="10"/>
        <v>0</v>
      </c>
      <c r="O37" s="14" t="str">
        <f t="shared" si="11"/>
        <v/>
      </c>
      <c r="P37" s="422" t="s">
        <v>93</v>
      </c>
      <c r="Q37" s="1" t="str">
        <f t="shared" si="12"/>
        <v>FUERTE</v>
      </c>
      <c r="R37" s="47" t="b">
        <f t="shared" si="13"/>
        <v>0</v>
      </c>
      <c r="S37" s="47" t="b">
        <f t="shared" si="14"/>
        <v>0</v>
      </c>
      <c r="T37" s="739"/>
      <c r="U37" s="739"/>
    </row>
    <row r="38" spans="1:21" ht="15.75">
      <c r="A38" s="95">
        <v>5</v>
      </c>
      <c r="B38" s="425"/>
      <c r="C38" s="425"/>
      <c r="D38" s="426"/>
      <c r="E38" s="392"/>
      <c r="F38" s="395"/>
      <c r="G38" s="420"/>
      <c r="H38" s="420"/>
      <c r="I38" s="420"/>
      <c r="J38" s="420"/>
      <c r="K38" s="420"/>
      <c r="L38" s="420"/>
      <c r="M38" s="420"/>
      <c r="N38" s="13">
        <f t="shared" si="10"/>
        <v>0</v>
      </c>
      <c r="O38" s="14" t="str">
        <f t="shared" si="11"/>
        <v/>
      </c>
      <c r="P38" s="422" t="s">
        <v>93</v>
      </c>
      <c r="Q38" s="1" t="str">
        <f t="shared" si="12"/>
        <v>FUERTE</v>
      </c>
      <c r="R38" s="47" t="b">
        <f t="shared" si="13"/>
        <v>0</v>
      </c>
      <c r="S38" s="47" t="b">
        <f t="shared" si="14"/>
        <v>0</v>
      </c>
      <c r="T38" s="739"/>
      <c r="U38" s="739"/>
    </row>
    <row r="39" spans="1:21" ht="15.75">
      <c r="A39" s="95">
        <v>6</v>
      </c>
      <c r="B39" s="392"/>
      <c r="C39" s="425"/>
      <c r="D39" s="426"/>
      <c r="E39" s="392"/>
      <c r="F39" s="392"/>
      <c r="G39" s="420"/>
      <c r="H39" s="420"/>
      <c r="I39" s="420"/>
      <c r="J39" s="420"/>
      <c r="K39" s="420"/>
      <c r="L39" s="420"/>
      <c r="M39" s="420"/>
      <c r="N39" s="13">
        <f t="shared" si="10"/>
        <v>0</v>
      </c>
      <c r="O39" s="14" t="str">
        <f t="shared" si="11"/>
        <v/>
      </c>
      <c r="P39" s="422" t="s">
        <v>93</v>
      </c>
      <c r="Q39" s="1" t="str">
        <f t="shared" si="12"/>
        <v>FUERTE</v>
      </c>
      <c r="R39" s="47" t="b">
        <f t="shared" si="13"/>
        <v>0</v>
      </c>
      <c r="S39" s="47" t="b">
        <f t="shared" si="14"/>
        <v>0</v>
      </c>
      <c r="T39" s="739"/>
      <c r="U39" s="739"/>
    </row>
    <row r="41" spans="1:21" ht="18.75">
      <c r="A41" s="5"/>
      <c r="B41" s="6" t="s">
        <v>172</v>
      </c>
      <c r="C41" s="6">
        <f>+MR_Corrup1!G15</f>
        <v>0</v>
      </c>
      <c r="D41" s="7"/>
      <c r="E41"/>
      <c r="F41"/>
      <c r="G41"/>
      <c r="H41"/>
      <c r="I41"/>
      <c r="J41"/>
      <c r="K41"/>
      <c r="L41"/>
      <c r="M41"/>
      <c r="N41"/>
      <c r="O41"/>
      <c r="P41"/>
      <c r="Q41"/>
      <c r="R41"/>
      <c r="S41"/>
      <c r="T41"/>
      <c r="U41"/>
    </row>
    <row r="42" spans="1:21">
      <c r="A42"/>
      <c r="B42"/>
      <c r="C42"/>
      <c r="D42"/>
      <c r="E42"/>
      <c r="F42"/>
      <c r="G42" s="740" t="s">
        <v>170</v>
      </c>
      <c r="H42" s="740"/>
      <c r="I42" s="740"/>
      <c r="J42" s="740"/>
      <c r="K42" s="740"/>
      <c r="L42" s="740"/>
      <c r="M42" s="740"/>
      <c r="N42" s="740"/>
      <c r="O42" s="740"/>
      <c r="P42" s="741" t="s">
        <v>173</v>
      </c>
      <c r="Q42" s="744" t="s">
        <v>136</v>
      </c>
      <c r="R42" s="744"/>
      <c r="S42" s="744"/>
      <c r="T42" s="746" t="s">
        <v>137</v>
      </c>
      <c r="U42" s="746"/>
    </row>
    <row r="43" spans="1:21" ht="45">
      <c r="A43" s="748" t="s">
        <v>158</v>
      </c>
      <c r="B43" s="749"/>
      <c r="C43" s="749"/>
      <c r="D43" s="749"/>
      <c r="E43" s="749"/>
      <c r="F43" s="750"/>
      <c r="G43" s="748" t="s">
        <v>77</v>
      </c>
      <c r="H43" s="750"/>
      <c r="I43" s="8" t="s">
        <v>80</v>
      </c>
      <c r="J43" s="8" t="s">
        <v>82</v>
      </c>
      <c r="K43" s="8" t="s">
        <v>84</v>
      </c>
      <c r="L43" s="8" t="s">
        <v>86</v>
      </c>
      <c r="M43" s="8" t="s">
        <v>88</v>
      </c>
      <c r="N43" s="751" t="s">
        <v>171</v>
      </c>
      <c r="O43" s="752"/>
      <c r="P43" s="742"/>
      <c r="Q43" s="744"/>
      <c r="R43" s="744"/>
      <c r="S43" s="744"/>
      <c r="T43" s="746"/>
      <c r="U43" s="746"/>
    </row>
    <row r="44" spans="1:21" ht="104.25">
      <c r="A44" s="9" t="s">
        <v>2</v>
      </c>
      <c r="B44" s="9" t="s">
        <v>134</v>
      </c>
      <c r="C44" s="8" t="s">
        <v>179</v>
      </c>
      <c r="D44" s="8" t="s">
        <v>135</v>
      </c>
      <c r="E44" s="8" t="s">
        <v>896</v>
      </c>
      <c r="F44" s="8" t="s">
        <v>177</v>
      </c>
      <c r="G44" s="10" t="s">
        <v>78</v>
      </c>
      <c r="H44" s="10" t="s">
        <v>79</v>
      </c>
      <c r="I44" s="10" t="s">
        <v>81</v>
      </c>
      <c r="J44" s="10" t="s">
        <v>83</v>
      </c>
      <c r="K44" s="10" t="s">
        <v>85</v>
      </c>
      <c r="L44" s="10" t="s">
        <v>87</v>
      </c>
      <c r="M44" s="10" t="s">
        <v>89</v>
      </c>
      <c r="N44" s="753"/>
      <c r="O44" s="754"/>
      <c r="P44" s="743"/>
      <c r="Q44" s="745"/>
      <c r="R44" s="745"/>
      <c r="S44" s="745"/>
      <c r="T44" s="747"/>
      <c r="U44" s="747"/>
    </row>
    <row r="45" spans="1:21" ht="15.75">
      <c r="A45" s="95">
        <v>1</v>
      </c>
      <c r="B45" s="88"/>
      <c r="C45" s="88"/>
      <c r="D45" s="94"/>
      <c r="E45" s="95"/>
      <c r="F45" s="19"/>
      <c r="G45" s="93"/>
      <c r="H45" s="93"/>
      <c r="I45" s="93"/>
      <c r="J45" s="93"/>
      <c r="K45" s="93"/>
      <c r="L45" s="93"/>
      <c r="M45" s="93"/>
      <c r="N45" s="13">
        <f t="shared" ref="N45:N50" si="15">SUM((IF(G45="SI",15,0)),(IF(H45="SI",15,0)),(IF(I45="SI",15,0)),(IF(J45="SI",15,0)),(IF(K45="SI",15,0)),(IF(L45="SI",15,0)),(IF(M45="SI",10,IF(M45="INCOMPLETA","5",0))))</f>
        <v>0</v>
      </c>
      <c r="O45" s="14" t="str">
        <f t="shared" ref="O45:O50" si="16">IF(N45&gt;=96,"FUERTE",IF(AND(N45&lt;=95,N45&gt;=86),"MODERADO",IF(AND(N45&lt;86,N45&gt;0),"DEBIL",IF(N45=0,""))))</f>
        <v/>
      </c>
      <c r="P45" s="20"/>
      <c r="Q45" s="1" t="str">
        <f t="shared" ref="Q45:Q50" si="17">CONCATENATE(O45,P45)</f>
        <v/>
      </c>
      <c r="R45" s="47" t="b">
        <f t="shared" ref="R45:R50" si="18">IF(Q45="FUERTEFUERTE","FUERTE",IF(Q45="FUERTEMODERADO","MODERADO",IF(Q45="FUERTEDEBIL","DEBIL",IF(Q45="MODERADOFUERTE","MODERADO",IF(Q45="MODERADOMODERADO","MODERADO",IF(Q45="MODERADODEBIL","DEBIL",IF(Q45="DEBILFUERTE","DEBIL",IF(Q45="DEBILMODERADO","DEBIL",IF(Q45="DEBILDEBIL","DEBIL")))))))))</f>
        <v>0</v>
      </c>
      <c r="S45" s="47" t="b">
        <f t="shared" ref="S45:S50" si="19">IF(Q45="FUERTEFUERTE",100,IF(Q45="FUERTEMODERADO",50,IF(Q45="FUERTEDEBIL",0,IF(Q45="MODERADOFUERTE",50,IF(Q45="MODERADOMODERADO",50,IF(Q45="MODERADODEBIL",0,IF(Q45="DEBILFUERTE",0,IF(Q45="DEBILMODERADO",0,IF(Q45="DEBILDEBIL",0)))))))))</f>
        <v>0</v>
      </c>
      <c r="T45" s="739" t="e">
        <f>AVERAGE(S45:S50)</f>
        <v>#DIV/0!</v>
      </c>
      <c r="U45" s="739" t="e">
        <f>IF(T45=100,"FUERTE",IF(AND(T45&lt;=99,T45&gt;=50),"MODERADO",IF(T45&lt;50,"DEBIL")))</f>
        <v>#DIV/0!</v>
      </c>
    </row>
    <row r="46" spans="1:21" ht="15.75">
      <c r="A46" s="95">
        <v>2</v>
      </c>
      <c r="B46" s="88"/>
      <c r="C46" s="88"/>
      <c r="D46" s="94"/>
      <c r="E46" s="95"/>
      <c r="F46" s="19"/>
      <c r="G46" s="93"/>
      <c r="H46" s="93"/>
      <c r="I46" s="93"/>
      <c r="J46" s="93"/>
      <c r="K46" s="93"/>
      <c r="L46" s="93"/>
      <c r="M46" s="93"/>
      <c r="N46" s="13">
        <f t="shared" si="15"/>
        <v>0</v>
      </c>
      <c r="O46" s="14" t="str">
        <f t="shared" si="16"/>
        <v/>
      </c>
      <c r="P46" s="20"/>
      <c r="Q46" s="1" t="str">
        <f t="shared" si="17"/>
        <v/>
      </c>
      <c r="R46" s="47" t="b">
        <f t="shared" si="18"/>
        <v>0</v>
      </c>
      <c r="S46" s="47" t="b">
        <f t="shared" si="19"/>
        <v>0</v>
      </c>
      <c r="T46" s="739"/>
      <c r="U46" s="739"/>
    </row>
    <row r="47" spans="1:21" ht="15.75">
      <c r="A47" s="95">
        <v>3</v>
      </c>
      <c r="B47" s="88"/>
      <c r="C47" s="88"/>
      <c r="D47" s="94"/>
      <c r="E47" s="95"/>
      <c r="F47" s="19"/>
      <c r="G47" s="93"/>
      <c r="H47" s="93"/>
      <c r="I47" s="93"/>
      <c r="J47" s="93"/>
      <c r="K47" s="93"/>
      <c r="L47" s="93"/>
      <c r="M47" s="93"/>
      <c r="N47" s="13">
        <f t="shared" si="15"/>
        <v>0</v>
      </c>
      <c r="O47" s="14" t="str">
        <f t="shared" si="16"/>
        <v/>
      </c>
      <c r="P47" s="20"/>
      <c r="Q47" s="1" t="str">
        <f t="shared" si="17"/>
        <v/>
      </c>
      <c r="R47" s="47" t="b">
        <f t="shared" si="18"/>
        <v>0</v>
      </c>
      <c r="S47" s="47" t="b">
        <f t="shared" si="19"/>
        <v>0</v>
      </c>
      <c r="T47" s="739"/>
      <c r="U47" s="739"/>
    </row>
    <row r="48" spans="1:21" ht="15.75">
      <c r="A48" s="95">
        <v>4</v>
      </c>
      <c r="B48" s="88"/>
      <c r="C48" s="88"/>
      <c r="D48" s="94"/>
      <c r="E48" s="95"/>
      <c r="F48" s="19"/>
      <c r="G48" s="93"/>
      <c r="H48" s="93"/>
      <c r="I48" s="93"/>
      <c r="J48" s="93"/>
      <c r="K48" s="93"/>
      <c r="L48" s="93"/>
      <c r="M48" s="93"/>
      <c r="N48" s="13">
        <f t="shared" si="15"/>
        <v>0</v>
      </c>
      <c r="O48" s="14" t="str">
        <f t="shared" si="16"/>
        <v/>
      </c>
      <c r="P48" s="20"/>
      <c r="Q48" s="1" t="str">
        <f t="shared" si="17"/>
        <v/>
      </c>
      <c r="R48" s="47" t="b">
        <f t="shared" si="18"/>
        <v>0</v>
      </c>
      <c r="S48" s="47" t="b">
        <f t="shared" si="19"/>
        <v>0</v>
      </c>
      <c r="T48" s="739"/>
      <c r="U48" s="739"/>
    </row>
    <row r="49" spans="1:21" ht="15.75">
      <c r="A49" s="95">
        <v>5</v>
      </c>
      <c r="B49" s="88"/>
      <c r="C49" s="88"/>
      <c r="D49" s="94"/>
      <c r="E49" s="95"/>
      <c r="F49" s="19"/>
      <c r="G49" s="93"/>
      <c r="H49" s="93"/>
      <c r="I49" s="93"/>
      <c r="J49" s="93"/>
      <c r="K49" s="93"/>
      <c r="L49" s="93"/>
      <c r="M49" s="93"/>
      <c r="N49" s="13">
        <f t="shared" si="15"/>
        <v>0</v>
      </c>
      <c r="O49" s="14" t="str">
        <f t="shared" si="16"/>
        <v/>
      </c>
      <c r="P49" s="20"/>
      <c r="Q49" s="1" t="str">
        <f t="shared" si="17"/>
        <v/>
      </c>
      <c r="R49" s="47" t="b">
        <f t="shared" si="18"/>
        <v>0</v>
      </c>
      <c r="S49" s="47" t="b">
        <f t="shared" si="19"/>
        <v>0</v>
      </c>
      <c r="T49" s="739"/>
      <c r="U49" s="739"/>
    </row>
    <row r="50" spans="1:21" ht="15.75">
      <c r="A50" s="95">
        <v>6</v>
      </c>
      <c r="B50" s="88"/>
      <c r="C50" s="88"/>
      <c r="D50" s="94"/>
      <c r="E50" s="95"/>
      <c r="F50" s="19"/>
      <c r="G50" s="93"/>
      <c r="H50" s="93"/>
      <c r="I50" s="93"/>
      <c r="J50" s="93"/>
      <c r="K50" s="93"/>
      <c r="L50" s="93"/>
      <c r="M50" s="93"/>
      <c r="N50" s="13">
        <f t="shared" si="15"/>
        <v>0</v>
      </c>
      <c r="O50" s="14" t="str">
        <f t="shared" si="16"/>
        <v/>
      </c>
      <c r="P50" s="20"/>
      <c r="Q50" s="1" t="str">
        <f t="shared" si="17"/>
        <v/>
      </c>
      <c r="R50" s="47" t="b">
        <f t="shared" si="18"/>
        <v>0</v>
      </c>
      <c r="S50" s="47" t="b">
        <f t="shared" si="19"/>
        <v>0</v>
      </c>
      <c r="T50" s="739"/>
      <c r="U50" s="739"/>
    </row>
    <row r="52" spans="1:21" ht="18.75">
      <c r="A52" s="5"/>
      <c r="B52" s="6" t="s">
        <v>172</v>
      </c>
      <c r="C52" s="6">
        <f>+MR_Corrup1!G16</f>
        <v>0</v>
      </c>
      <c r="D52" s="7"/>
      <c r="E52"/>
      <c r="F52"/>
      <c r="G52"/>
      <c r="H52"/>
      <c r="I52"/>
      <c r="J52"/>
      <c r="K52"/>
      <c r="L52"/>
      <c r="M52"/>
      <c r="N52"/>
      <c r="O52"/>
      <c r="P52"/>
      <c r="Q52"/>
      <c r="R52"/>
      <c r="S52"/>
      <c r="T52"/>
      <c r="U52"/>
    </row>
    <row r="53" spans="1:21">
      <c r="A53"/>
      <c r="B53"/>
      <c r="C53"/>
      <c r="D53"/>
      <c r="E53"/>
      <c r="F53"/>
      <c r="G53" s="740" t="s">
        <v>170</v>
      </c>
      <c r="H53" s="740"/>
      <c r="I53" s="740"/>
      <c r="J53" s="740"/>
      <c r="K53" s="740"/>
      <c r="L53" s="740"/>
      <c r="M53" s="740"/>
      <c r="N53" s="740"/>
      <c r="O53" s="740"/>
      <c r="P53" s="741" t="s">
        <v>173</v>
      </c>
      <c r="Q53" s="744" t="s">
        <v>136</v>
      </c>
      <c r="R53" s="744"/>
      <c r="S53" s="744"/>
      <c r="T53" s="746" t="s">
        <v>137</v>
      </c>
      <c r="U53" s="746"/>
    </row>
    <row r="54" spans="1:21" ht="45">
      <c r="A54" s="748" t="s">
        <v>158</v>
      </c>
      <c r="B54" s="749"/>
      <c r="C54" s="749"/>
      <c r="D54" s="749"/>
      <c r="E54" s="749"/>
      <c r="F54" s="750"/>
      <c r="G54" s="748" t="s">
        <v>77</v>
      </c>
      <c r="H54" s="750"/>
      <c r="I54" s="8" t="s">
        <v>80</v>
      </c>
      <c r="J54" s="8" t="s">
        <v>82</v>
      </c>
      <c r="K54" s="8" t="s">
        <v>84</v>
      </c>
      <c r="L54" s="8" t="s">
        <v>86</v>
      </c>
      <c r="M54" s="8" t="s">
        <v>88</v>
      </c>
      <c r="N54" s="751" t="s">
        <v>171</v>
      </c>
      <c r="O54" s="752"/>
      <c r="P54" s="742"/>
      <c r="Q54" s="744"/>
      <c r="R54" s="744"/>
      <c r="S54" s="744"/>
      <c r="T54" s="746"/>
      <c r="U54" s="746"/>
    </row>
    <row r="55" spans="1:21" ht="104.25">
      <c r="A55" s="9" t="s">
        <v>2</v>
      </c>
      <c r="B55" s="9" t="s">
        <v>134</v>
      </c>
      <c r="C55" s="8" t="s">
        <v>179</v>
      </c>
      <c r="D55" s="8" t="s">
        <v>135</v>
      </c>
      <c r="E55" s="8" t="s">
        <v>896</v>
      </c>
      <c r="F55" s="8" t="s">
        <v>177</v>
      </c>
      <c r="G55" s="10" t="s">
        <v>78</v>
      </c>
      <c r="H55" s="10" t="s">
        <v>79</v>
      </c>
      <c r="I55" s="10" t="s">
        <v>81</v>
      </c>
      <c r="J55" s="10" t="s">
        <v>83</v>
      </c>
      <c r="K55" s="10" t="s">
        <v>85</v>
      </c>
      <c r="L55" s="10" t="s">
        <v>87</v>
      </c>
      <c r="M55" s="10" t="s">
        <v>89</v>
      </c>
      <c r="N55" s="753"/>
      <c r="O55" s="754"/>
      <c r="P55" s="743"/>
      <c r="Q55" s="745"/>
      <c r="R55" s="745"/>
      <c r="S55" s="745"/>
      <c r="T55" s="747"/>
      <c r="U55" s="747"/>
    </row>
    <row r="56" spans="1:21" ht="15.75">
      <c r="A56" s="95">
        <v>1</v>
      </c>
      <c r="B56" s="88"/>
      <c r="C56" s="88"/>
      <c r="D56" s="94"/>
      <c r="E56" s="95"/>
      <c r="F56" s="19"/>
      <c r="G56" s="93"/>
      <c r="H56" s="93"/>
      <c r="I56" s="93"/>
      <c r="J56" s="93"/>
      <c r="K56" s="93"/>
      <c r="L56" s="93"/>
      <c r="M56" s="93"/>
      <c r="N56" s="13">
        <f t="shared" ref="N56:N61" si="20">SUM((IF(G56="SI",15,0)),(IF(H56="SI",15,0)),(IF(I56="SI",15,0)),(IF(J56="SI",15,0)),(IF(K56="SI",15,0)),(IF(L56="SI",15,0)),(IF(M56="SI",10,IF(M56="INCOMPLETA","5",0))))</f>
        <v>0</v>
      </c>
      <c r="O56" s="14" t="str">
        <f t="shared" ref="O56:O61" si="21">IF(N56&gt;=96,"FUERTE",IF(AND(N56&lt;=95,N56&gt;=86),"MODERADO",IF(AND(N56&lt;86,N56&gt;0),"DEBIL",IF(N56=0,""))))</f>
        <v/>
      </c>
      <c r="P56" s="20"/>
      <c r="Q56" s="1" t="str">
        <f t="shared" ref="Q56:Q61" si="22">CONCATENATE(O56,P56)</f>
        <v/>
      </c>
      <c r="R56" s="47" t="b">
        <f t="shared" ref="R56:R61" si="23">IF(Q56="FUERTEFUERTE","FUERTE",IF(Q56="FUERTEMODERADO","MODERADO",IF(Q56="FUERTEDEBIL","DEBIL",IF(Q56="MODERADOFUERTE","MODERADO",IF(Q56="MODERADOMODERADO","MODERADO",IF(Q56="MODERADODEBIL","DEBIL",IF(Q56="DEBILFUERTE","DEBIL",IF(Q56="DEBILMODERADO","DEBIL",IF(Q56="DEBILDEBIL","DEBIL")))))))))</f>
        <v>0</v>
      </c>
      <c r="S56" s="47" t="b">
        <f t="shared" ref="S56:S61" si="24">IF(Q56="FUERTEFUERTE",100,IF(Q56="FUERTEMODERADO",50,IF(Q56="FUERTEDEBIL",0,IF(Q56="MODERADOFUERTE",50,IF(Q56="MODERADOMODERADO",50,IF(Q56="MODERADODEBIL",0,IF(Q56="DEBILFUERTE",0,IF(Q56="DEBILMODERADO",0,IF(Q56="DEBILDEBIL",0)))))))))</f>
        <v>0</v>
      </c>
      <c r="T56" s="739" t="e">
        <f>AVERAGE(S56:S61)</f>
        <v>#DIV/0!</v>
      </c>
      <c r="U56" s="739" t="e">
        <f>IF(T56=100,"FUERTE",IF(AND(T56&lt;=99,T56&gt;=50),"MODERADO",IF(T56&lt;50,"DEBIL")))</f>
        <v>#DIV/0!</v>
      </c>
    </row>
    <row r="57" spans="1:21" ht="15.75">
      <c r="A57" s="95">
        <v>2</v>
      </c>
      <c r="B57" s="88"/>
      <c r="C57" s="88"/>
      <c r="D57" s="94"/>
      <c r="E57" s="95"/>
      <c r="F57" s="19"/>
      <c r="G57" s="93"/>
      <c r="H57" s="93"/>
      <c r="I57" s="93"/>
      <c r="J57" s="93"/>
      <c r="K57" s="93"/>
      <c r="L57" s="93"/>
      <c r="M57" s="93"/>
      <c r="N57" s="13">
        <f t="shared" si="20"/>
        <v>0</v>
      </c>
      <c r="O57" s="14" t="str">
        <f t="shared" si="21"/>
        <v/>
      </c>
      <c r="P57" s="20"/>
      <c r="Q57" s="1" t="str">
        <f t="shared" si="22"/>
        <v/>
      </c>
      <c r="R57" s="47" t="b">
        <f t="shared" si="23"/>
        <v>0</v>
      </c>
      <c r="S57" s="47" t="b">
        <f t="shared" si="24"/>
        <v>0</v>
      </c>
      <c r="T57" s="739"/>
      <c r="U57" s="739"/>
    </row>
    <row r="58" spans="1:21" ht="15.75">
      <c r="A58" s="95">
        <v>3</v>
      </c>
      <c r="B58" s="88"/>
      <c r="C58" s="88"/>
      <c r="D58" s="94"/>
      <c r="E58" s="95"/>
      <c r="F58" s="19"/>
      <c r="G58" s="93"/>
      <c r="H58" s="93"/>
      <c r="I58" s="93"/>
      <c r="J58" s="93"/>
      <c r="K58" s="93"/>
      <c r="L58" s="93"/>
      <c r="M58" s="93"/>
      <c r="N58" s="13">
        <f t="shared" si="20"/>
        <v>0</v>
      </c>
      <c r="O58" s="14" t="str">
        <f t="shared" si="21"/>
        <v/>
      </c>
      <c r="P58" s="20"/>
      <c r="Q58" s="1" t="str">
        <f t="shared" si="22"/>
        <v/>
      </c>
      <c r="R58" s="47" t="b">
        <f t="shared" si="23"/>
        <v>0</v>
      </c>
      <c r="S58" s="47" t="b">
        <f t="shared" si="24"/>
        <v>0</v>
      </c>
      <c r="T58" s="739"/>
      <c r="U58" s="739"/>
    </row>
    <row r="59" spans="1:21" ht="15.75">
      <c r="A59" s="95">
        <v>4</v>
      </c>
      <c r="B59" s="88"/>
      <c r="C59" s="88"/>
      <c r="D59" s="94"/>
      <c r="E59" s="95"/>
      <c r="F59" s="19"/>
      <c r="G59" s="93"/>
      <c r="H59" s="93"/>
      <c r="I59" s="93"/>
      <c r="J59" s="93"/>
      <c r="K59" s="93"/>
      <c r="L59" s="93"/>
      <c r="M59" s="93"/>
      <c r="N59" s="13">
        <f t="shared" si="20"/>
        <v>0</v>
      </c>
      <c r="O59" s="14" t="str">
        <f t="shared" si="21"/>
        <v/>
      </c>
      <c r="P59" s="20"/>
      <c r="Q59" s="1" t="str">
        <f t="shared" si="22"/>
        <v/>
      </c>
      <c r="R59" s="47" t="b">
        <f t="shared" si="23"/>
        <v>0</v>
      </c>
      <c r="S59" s="47" t="b">
        <f t="shared" si="24"/>
        <v>0</v>
      </c>
      <c r="T59" s="739"/>
      <c r="U59" s="739"/>
    </row>
    <row r="60" spans="1:21" ht="15.75">
      <c r="A60" s="95">
        <v>5</v>
      </c>
      <c r="B60" s="88"/>
      <c r="C60" s="88"/>
      <c r="D60" s="94"/>
      <c r="E60" s="95"/>
      <c r="F60" s="19"/>
      <c r="G60" s="93"/>
      <c r="H60" s="93"/>
      <c r="I60" s="93"/>
      <c r="J60" s="93"/>
      <c r="K60" s="93"/>
      <c r="L60" s="93"/>
      <c r="M60" s="93"/>
      <c r="N60" s="13">
        <f t="shared" si="20"/>
        <v>0</v>
      </c>
      <c r="O60" s="14" t="str">
        <f t="shared" si="21"/>
        <v/>
      </c>
      <c r="P60" s="20"/>
      <c r="Q60" s="1" t="str">
        <f t="shared" si="22"/>
        <v/>
      </c>
      <c r="R60" s="47" t="b">
        <f t="shared" si="23"/>
        <v>0</v>
      </c>
      <c r="S60" s="47" t="b">
        <f t="shared" si="24"/>
        <v>0</v>
      </c>
      <c r="T60" s="739"/>
      <c r="U60" s="739"/>
    </row>
    <row r="61" spans="1:21" ht="15.75">
      <c r="A61" s="95">
        <v>6</v>
      </c>
      <c r="B61" s="88"/>
      <c r="C61" s="88"/>
      <c r="D61" s="94"/>
      <c r="E61" s="95"/>
      <c r="F61" s="19"/>
      <c r="G61" s="93"/>
      <c r="H61" s="93"/>
      <c r="I61" s="93"/>
      <c r="J61" s="93"/>
      <c r="K61" s="93"/>
      <c r="L61" s="93"/>
      <c r="M61" s="93"/>
      <c r="N61" s="13">
        <f t="shared" si="20"/>
        <v>0</v>
      </c>
      <c r="O61" s="14" t="str">
        <f t="shared" si="21"/>
        <v/>
      </c>
      <c r="P61" s="20"/>
      <c r="Q61" s="1" t="str">
        <f t="shared" si="22"/>
        <v/>
      </c>
      <c r="R61" s="47" t="b">
        <f t="shared" si="23"/>
        <v>0</v>
      </c>
      <c r="S61" s="47" t="b">
        <f t="shared" si="24"/>
        <v>0</v>
      </c>
      <c r="T61" s="739"/>
      <c r="U61" s="739"/>
    </row>
    <row r="64" spans="1:21" ht="17.25" customHeight="1">
      <c r="D64" s="240"/>
      <c r="E64" s="240"/>
      <c r="F64" s="240"/>
    </row>
    <row r="65" spans="1:96" ht="48.75" customHeight="1">
      <c r="A65"/>
      <c r="B65" s="244" t="s">
        <v>180</v>
      </c>
      <c r="C65" s="244" t="s">
        <v>3</v>
      </c>
      <c r="D65" s="244" t="s">
        <v>49</v>
      </c>
      <c r="E65" s="244" t="s">
        <v>50</v>
      </c>
      <c r="F65" s="245" t="s">
        <v>51</v>
      </c>
      <c r="G65" s="244" t="s">
        <v>137</v>
      </c>
      <c r="H65" s="4" t="s">
        <v>181</v>
      </c>
      <c r="I65" s="244" t="s">
        <v>139</v>
      </c>
      <c r="J65" s="377" t="s">
        <v>935</v>
      </c>
      <c r="K65" s="377" t="s">
        <v>936</v>
      </c>
    </row>
    <row r="66" spans="1:96" ht="75">
      <c r="A66" s="760" t="s">
        <v>141</v>
      </c>
      <c r="B66" s="47" t="str">
        <f>MR_Corrup1!C12</f>
        <v>RC-COM-1</v>
      </c>
      <c r="C66" s="3" t="str">
        <f>+MR_Corrup1!G12</f>
        <v>Posibilidad de uso de poder para manipular u ocultar información, considerada pública, a los grupos de interés en beneficio propio o de un particular.</v>
      </c>
      <c r="D66" s="1" t="str">
        <f>MR_Corrup1!J12</f>
        <v>IMPROBABLE</v>
      </c>
      <c r="E66" s="1" t="str">
        <f>+MR_Corrup1!K12</f>
        <v>MAYOR</v>
      </c>
      <c r="F66" s="1" t="str">
        <f>IF(HLOOKUP(E66,$D$76:$H$77,2,FALSE)=$D$77,IF(VLOOKUP(D66,$B$78:$C$82,2,FALSE)=$C$78,"ALTO",IF(VLOOKUP(D66,$B$78:$C$82,2,FALSE)=$C$79,"MODERADO",IF(VLOOKUP(D66,$B$78:$C$82,2,FALSE)=$C$80,"BAJO",IF(VLOOKUP(D66,$B$78:$C$82,2,FALSE)=$C$81,"BAJO",IF(VLOOKUP(D66,$B$78:$C$82,2,FALSE)=$C$82,"BAJO",0))))),IF(HLOOKUP(E66,$D$76:$H$77,2,FALSE)=$E$77,IF(VLOOKUP(D66,$B$78:$C$82,2,FALSE)=$C$78,"ALTO",IF(VLOOKUP(D66,$B$78:$C$82,2,FALSE)=$C$79,"ALTO",IF(VLOOKUP(D66,$B$78:$C$82,2,FALSE)=$C$80,"MODERADO",IF(VLOOKUP(D66,$B$78:$C$82,2,FALSE)=$C$81,"BAJO",IF(VLOOKUP(D66,$B$78:$C$82,2,FALSE)=$C$82,"BAJO",0))))),IF(HLOOKUP(E66,$D$76:$H$77,2,FALSE)=$F$77,IF(VLOOKUP(D66,$B$78:$C$82,2,FALSE)=$C$78,"EXTREMO",IF(VLOOKUP(D66,$B$78:$C$82,2,FALSE)=$C$79,"ALTO",IF(VLOOKUP(D66,$B$78:$C$82,2,FALSE)=$C$80,"ALTO",IF(VLOOKUP(D66,$B$78:$C$82,2,FALSE)=$C$81,"MODERADO",IF(VLOOKUP(D66,$B$78:$C$82,2,FALSE)=$C$82,"MODERADO",0))))),IF(HLOOKUP(E66,$D$76:$H$77,2,FALSE)=$G$77,IF(VLOOKUP(D66,$B$78:$C$82,2,FALSE)=$C$78,"EXTREMO",IF(VLOOKUP(D66,$B$78:$C$82,2,FALSE)=$C$79,"EXTREMO",IF(VLOOKUP(D66,$B$78:$C$82,2,FALSE)=$C$80,"EXTREMO",IF(VLOOKUP(D66,$B$78:$C$82,2,FALSE)=$C$81,"ALTO",IF(VLOOKUP(D66,$B$78:$C$82,2,FALSE)=$C$82,"ALTO",0))))),IF(HLOOKUP(E66,$D$76:$H$77,2,FALSE)=$H$77,IF(VLOOKUP(D66,$B$78:$C$82,2,FALSE)=$C$78,"EXTREMO",IF(VLOOKUP(D66,$B$78:$C$82,2,FALSE)=$C$79,"EXTREMO",IF(VLOOKUP(D66,$B$78:$C$82,2,FALSE)=$C$80,"EXTREMO",IF(VLOOKUP(D66,$B$78:$C$82,2,FALSE)=$C$81,"EXTREMO",IF(VLOOKUP(D66,$B$78:$C$82,2,FALSE)=$C$82,"EXTREMO",0))))),0)))))</f>
        <v>ALTO</v>
      </c>
      <c r="G66" s="1" t="str">
        <f>U12</f>
        <v>FUERTE</v>
      </c>
      <c r="H66" s="246" t="str">
        <f>IF(OR(D12="PREVENTIVO",D13="PREVENTIVO",D14="PREVENTIVO",D15="PREVENTIVO",D16="PREVENTIVO",D17="PREVENTIVO",D18="PREVENTIVO"),IF(OR(D12="CORRECTIVO",D13="CORRECTIVO",D14="CORRECTIVO",D15="CORRECTIVO",D16="CORRECTIVO",D17="CORRECTIVO"),IF(OR(D12="DETECTIVO",D13="DETECTIVO",D14="DETECTIVO",D15="DETECTIVO",D16="DETECTIVO",D17="DETECTIVO"),"PREVENT, DETECT Y CORRECT","PREVENTIVO Y CORRECTIVO"),IF(OR(D12="DETECTIVO",D13="DETECTIVO",D14="DETECTIVO",D15="DETECTIVO",D16="DETECTIVO",D17="DETECTIVO"),"PREVENTIVO Y DETECTIVO","PREVENTIVO")),IF(OR(D12="CORRECTIVO",D13="CORRECTIVO",D14="CORRECTIVO",D15="CORRECTIVO",D16="CORRECTIVO",D17="CORRECTIVO"),IF(OR(D12="DETECTIVO",D13="DETECTIVO",D14="DETECTIVO",D15="DETECTIVO",D16="DETECTIVO",D17="DETECTIVO"),"DETECTIVO Y CORRECTIVO","CORRECTIVO"),IF(OR(D12="DETECTIVO",D13="DETECTIVO",D14="DETECTIVO",D15="DETECTIVO",D16="DETECTIVO",D17="DETECTIVO"),"DETECTIVO",0)))</f>
        <v>PREVENTIVO Y DETECTIVO</v>
      </c>
      <c r="I66" s="14" t="str">
        <f>IF(AND(G66="MODERADO",OR(H66="PREVENTIVO Y CORRECTIVO",H66="DETECTIVO Y CORRECTIVO",H66="PREVENT, DETECT Y CORRECT",H66="PREVENTIVO",H66="DETECTIVO",H66="PREVENTIVO Y DETECTIVO")),IF(HLOOKUP(E66,$D$76:$H$77,2,FALSE)=$D$77,IF(VLOOKUP(D66,$B$78:$C$82,2,FALSE)-1=$C$78,"ALTO",IF(VLOOKUP(D66,$B$78:$C$82,2,FALSE)-1=$C$79,"MODERADO",IF(VLOOKUP(D66,$B$78:$C$82,2,FALSE)-1=$C$80,"BAJO",IF(VLOOKUP(D66,$B$78:$C$82,2,FALSE)-1=$C$81,"BAJO",IF(VLOOKUP(D66,$B$78:$C$82,2,FALSE)-1=$C$82,"BAJO","BAJO"))))),IF(HLOOKUP(E66,$D$76:$H$77,2,FALSE)=$E$77,IF(VLOOKUP(D66,$B$78:$C$82,2,FALSE)-1=$C$78,"ALTO",IF(VLOOKUP(D66,$B$78:$C$82,2,FALSE)-1=$C$79,"ALTO",IF(VLOOKUP(D66,$B$78:$C$82,2,FALSE)-1=$C$80,"MODERADO",IF(VLOOKUP(D66,$B$78:$C$82,2,FALSE)-1=$C$81,"BAJO",IF(VLOOKUP(D66,$B$78:$C$82,2,FALSE)-1=$C$82,"BAJO","BAJO"))))),IF(HLOOKUP(E66,$D$76:$H$77,2,FALSE)=$F$77,IF(VLOOKUP(D66,$B$78:$C$82,2,FALSE)-1=$C$78,"EXTREMO",IF(VLOOKUP(D66,$B$78:$C$82,2,FALSE)-1=$C$79,"ALTO",IF(VLOOKUP(D66,$B$78:$C$82,2,FALSE)-1=$C$80,"ALTO",IF(VLOOKUP(D66,$B$78:$C$82,2,FALSE)-1=$C$81,"MODERADO",IF(VLOOKUP(D66,$B$78:$C$82,2,FALSE)-1=$C$82,"MODERADO","MODERADO"))))),IF(HLOOKUP(E66,$D$76:$H$77,2,FALSE)=$G$77,IF(VLOOKUP(D66,$B$78:$C$82,2,FALSE)-1=$C$78,"EXTREMO",IF(VLOOKUP(D66,$B$78:$C$82,2,FALSE)-1=$C$79,"EXTREMO",IF(VLOOKUP(D66,$B$78:$C$82,2,FALSE)-1=$C$80,"EXTREMO",IF(VLOOKUP(D66,$B$78:$C$82,2,FALSE)-1=$C$81,"ALTO",IF(VLOOKUP(D66,$B$78:$C$82,2,FALSE)-1=$C$82,"ALTO","ALTO"))))),IF(HLOOKUP(E66,$D$76:$H$77,2,FALSE)=$H$77,IF(VLOOKUP(D66,$B$78:$C$82,2,FALSE)-1=$C$78,"EXTREMO",IF(VLOOKUP(D66,$B$78:$C$82,2,FALSE)-1=$C$79,"EXTREMO",IF(VLOOKUP(D66,$B$78:$C$82,2,FALSE)-1=$C$80,"EXTREMO",IF(VLOOKUP(D66,$B$78:$C$82,2,FALSE)-1=$C$81,"EXTREMO",IF(VLOOKUP(D66,$B$78:$C$82,2,FALSE)-1=$C$82,"ALTO","EXTREMO"))))),F66))))),IF(AND(G66="MODERADO",H66="CORRECTIVO"),F66,IF(AND(G66="FUERTE",OR(H66="PREVENTIVO Y CORRECTIVO",H66="DETECTIVO Y CORRECTIVO",H66="PREVENT, DETECT Y CORRECT", H66="PREVENTIVO",H66="DETECTIVO",H66="PREVENTIVO Y DETECTIVO")),IF(HLOOKUP(E66,$D$76:$H$77,2,FALSE)=$D$77,IF(VLOOKUP(D66,$B$78:$C$82,2,FALSE)-2=$C$78,"ALTO",IF(VLOOKUP(D66,$B$78:$C$82,2,FALSE)-2=$C$79,"MODERADO",IF(VLOOKUP(D66,$B$78:$C$82,2,FALSE)-2=$C$80,"BAJO",IF(VLOOKUP(D66,$B$78:$C$82,2,FALSE)-2=$C$81,"BAJO",IF(VLOOKUP(D66,$B$78:$C$82,2,FALSE)-2=$C$82,"BAJO","BAJO"))))),IF(HLOOKUP(E66,$D$76:$H$77,2,FALSE)=$E$77,IF(VLOOKUP(D66,$B$78:$C$82,2,FALSE)-2=$C$78,"ALTO",IF(VLOOKUP(D66,$B$78:$C$82,2,FALSE)-2=$C$79,"ALTO",IF(VLOOKUP(D66,$B$78:$C$82,2,FALSE)-2=$C$80,"MODERADO",IF(VLOOKUP(D66,$B$78:$C$82,2,FALSE)-2=$C$81,"BAJO",IF(VLOOKUP(D66,$B$78:$C$82,2,FALSE)-2=$C$82,"BAJO","BAJO"))))),IF(HLOOKUP(E66,$D$76:$H$77,2,FALSE)=$F$77,IF(VLOOKUP(D66,$B$78:$C$82,2,FALSE)-2=$C$78,"EXTREMO",IF(VLOOKUP(D66,$B$78:$C$82,2,FALSE)-2=$C$79,"ALTO",IF(VLOOKUP(D66,$B$78:$C$82,2,FALSE)-2=$C$80,"ALTO",IF(VLOOKUP(D66,$B$78:$C$82,2,FALSE)-2=$C$81,"MODERADO",IF(VLOOKUP(D66,$B$78:$C$82,2,FALSE)-2=$C$82,"MODERADO","MODERADO"))))),IF(HLOOKUP(E66,$D$76:$H$77,2,FALSE)=$G$77,IF(VLOOKUP(D66,$B$78:$C$82,2,FALSE)-2=$C$78,"EXTREMO",IF(VLOOKUP(D66,$B$78:$C$82,2,FALSE)-2=$C$79,"EXTREMO",IF(VLOOKUP(D66,$B$78:$C$82,2,FALSE)-2=$C$80,"EXTREMO",IF(VLOOKUP(D66,$B$78:$C$82,2,FALSE)-2=$C$81,"ALTO",IF(VLOOKUP(D66,$B$78:$C$82,2,FALSE)-2=$C$82,"ALTO","ALTO"))))),IF(HLOOKUP(E66,$D$76:$H$77,2,FALSE)=$H$77,IF(VLOOKUP(D66,$B$78:$C$82,2,FALSE)-2=$C$78,"EXTREMO",IF(VLOOKUP(D66,$B$78:$C$82,2,FALSE)-2=$C$79,"EXTREMO",IF(VLOOKUP(D66,$B$78:$C$82,2,FALSE)-2=$C$80,"EXTREMO",IF(VLOOKUP(D66,$B$78:$C$82,2,FALSE)-2=$C$81,"EXTREMO",IF(VLOOKUP(D66,$B$78:$C$82,2,FALSE)-2=$C$82,"EXTREMO","EXTREMO"))))),"BAJO"))))),IF(AND(G66="FUERTE",H66="CORRECTIVO"),F66,F66))))</f>
        <v>ALTO</v>
      </c>
      <c r="J66" s="376" t="str">
        <f>IF(AND(G66="MODERADO",OR(H66="PREVENTIVO Y CORRECTIVO",H66="DETECTIVO Y CORRECTIVO",H66="PREVENT, DETECT Y CORRECT",H66="PREVENTIVO",H66="DETECTIVO",H66="PREVENTIVO Y DETECTIVO")),IF(VLOOKUP(D66,$B$78:$C$82,2,FALSE)-1=$C$78,"CASI SEGURO",IF(VLOOKUP(D66,$B$78:$C$82,2,FALSE)-1=$C$79,"PROBABLE",IF(VLOOKUP(D66,$B$78:$C$82,2,FALSE)-1=$C$80,"POSIBLE",IF(VLOOKUP(D66,$B$78:$C$82,2,FALSE)-1=$C$81,"IMPROBABLE",IF(VLOOKUP(D66,$B$78:$C$82,2,FALSE)-1=$C$82,"RARO","RARO"))))),IF(AND(G66="FUERTE",OR(H66="PREVENTIVO Y CORRECTIVO",H66="DETECTIVO Y CORRECTIVO",H66="PREVENT, DETECT Y CORRECT",H66="PREVENTIVO",H66="DETECTIVO",H66="PREVENTIVO Y DETECTIVO")),IF(VLOOKUP(D66,$B$78:$C$82,2,FALSE)-2=$C$80,"POSIBLE",IF(VLOOKUP(D66,$B$78:$C$82,2,FALSE)-2=$C$81,"IMPROBABLE",IF(VLOOKUP(D66,$B$78:$C$82,2,FALSE)-2=$C$82,"RARO",IF(VLOOKUP(D66,$B$78:$C$82,2,FALSE)-2=$C$81,"RARO",IF(VLOOKUP(D66,$B$78:$C$82,2,FALSE)-2=$C$82,"RARO","RARO"))))),IF(AND(G66="MODERADO",H66="CORRECTIVO"),D66,IF(AND(G66="FUERTE",OR(H66="PREVENTIVO Y CORRECTIVO",H66="DETECTIVO Y CORRECTIVO",H66="PREVENT, DETECT Y CORRECT",H66="PREVENTIVO",H66="DETECTIVO",H66="PREVENTIVO Y DETECTIVO")),IF(HLOOKUP(D66,$D$76:$H$77,2,FALSE)=$D$77,IF(VLOOKUP(D66,$B$78:$C$82,2,FALSE)-2=$C$78,"ALTO",IF(VLOOKUP(D66,$B$78:$C$82,2,FALSE)-2=$C$79,"MODERADO",IF(VLOOKUP(D66,$B$78:$C$82,2,FALSE)-2=$C$80,"BAJO",IF(VLOOKUP(D66,$B$78:$C$82,2,FALSE)-2=$C$81,"BAJO",IF(VLOOKUP(D66,$B$78:$C$82,2,FALSE)-2=$C$82,"BAJO","BAJO"))))),E66),D66))))</f>
        <v>RARO</v>
      </c>
      <c r="K66" s="376" t="str">
        <f>IF(AND(G66="MODERADO",OR(H66="PREVENTIVO Y CORRECTIVO",H66="DETECTIVO Y CORRECTIVO",H66="PREVENT, DETECT Y CORRECT",H66="PREVENTIVO",H66="DETECTIVO",H66="PREVENTIVO Y DETECTIVO")),IF(HLOOKUP(E66,$D$76:$H$77,2,FALSE)=$D$77,"INSIGNIFICANTE",IF(HLOOKUP(E66,$D$76:$H$77,2,FALSE)=$E$77,"MENOR",IF(HLOOKUP(E66,$D$76:$H$77,2,FALSE)=$F$77,"MODERADO",IF(HLOOKUP(E66,$D$76:$H$77,2,FALSE)=$G$77,"MAYOR",IF(HLOOKUP(E66,$D$76:$H$77,2,FALSE)=$H$77,"CATASTROFICO",E66))))),IF(AND(G66="MODERADO",H66="CORRECTIVO"),E66,IF(AND(G66="FUERTE",OR(H66="PREVENTIVO Y CORRECTIVO",H66="DETECTIVO Y CORRECTIVO",H66="PREVENT, DETECT Y CORRECT", H66="PREVENTIVO",H66="DETECTIVO",H66="PREVENTIVO Y DETECTIVO")),IF(HLOOKUP(E66,$D$76:$H$77,2,FALSE)=$D$77,"INSIGNIFICANTE",IF(HLOOKUP(E66,$D$76:$H$77,2,FALSE)=$E$77,"MENOR",IF(HLOOKUP(E66,$D$76:$H$77,2,FALSE)=$F$77,"MODERADO",IF(HLOOKUP(E66,$D$76:$H$77,2,FALSE)=$G$77,"MAYOR",IF(HLOOKUP(E66,$D$76:$H$77,2,FALSE)=$H$77,"CATASTROFICO"))))),IF(AND(G66="FUERTE",H66="CORRECTIVO"),E66,E66))))</f>
        <v>MAYOR</v>
      </c>
      <c r="L66" s="16"/>
    </row>
    <row r="67" spans="1:96">
      <c r="A67" s="761"/>
      <c r="B67" s="47" t="str">
        <f>MR_Corrup1!C13</f>
        <v>--</v>
      </c>
      <c r="C67" s="3">
        <f>+MR_Corrup1!G13</f>
        <v>0</v>
      </c>
      <c r="D67" s="1">
        <f>MR_Corrup1!J13</f>
        <v>0</v>
      </c>
      <c r="E67" s="1" t="str">
        <f>+MR_Corrup1!K13</f>
        <v>SIN IMPACTO</v>
      </c>
      <c r="F67" s="1" t="e">
        <f>IF(HLOOKUP(E67,$D$76:$H$77,2,FALSE)=$D$77,IF(VLOOKUP(D67,$B$78:$C$82,2,FALSE)=$C$78,"ALTO",IF(VLOOKUP(D67,$B$78:$C$82,2,FALSE)=$C$79,"MODERADO",IF(VLOOKUP(D67,$B$78:$C$82,2,FALSE)=$C$80,"BAJO",IF(VLOOKUP(D67,$B$78:$C$82,2,FALSE)=$C$81,"BAJO",IF(VLOOKUP(D67,$B$78:$C$82,2,FALSE)=$C$82,"BAJO",0))))),IF(HLOOKUP(E67,$D$76:$H$77,2,FALSE)=$E$77,IF(VLOOKUP(D67,$B$78:$C$82,2,FALSE)=$C$78,"ALTO",IF(VLOOKUP(D67,$B$78:$C$82,2,FALSE)=$C$79,"ALTO",IF(VLOOKUP(D67,$B$78:$C$82,2,FALSE)=$C$80,"MODERADO",IF(VLOOKUP(D67,$B$78:$C$82,2,FALSE)=$C$81,"BAJO",IF(VLOOKUP(D67,$B$78:$C$82,2,FALSE)=$C$82,"BAJO",0))))),IF(HLOOKUP(E67,$D$76:$H$77,2,FALSE)=$F$77,IF(VLOOKUP(D67,$B$78:$C$82,2,FALSE)=$C$78,"EXTREMO",IF(VLOOKUP(D67,$B$78:$C$82,2,FALSE)=$C$79,"ALTO",IF(VLOOKUP(D67,$B$78:$C$82,2,FALSE)=$C$80,"ALTO",IF(VLOOKUP(D67,$B$78:$C$82,2,FALSE)=$C$81,"MODERADO",IF(VLOOKUP(D67,$B$78:$C$82,2,FALSE)=$C$82,"MODERADO",0))))),IF(HLOOKUP(E67,$D$76:$H$77,2,FALSE)=$G$77,IF(VLOOKUP(D67,$B$78:$C$82,2,FALSE)=$C$78,"EXTREMO",IF(VLOOKUP(D67,$B$78:$C$82,2,FALSE)=$C$79,"EXTREMO",IF(VLOOKUP(D67,$B$78:$C$82,2,FALSE)=$C$80,"EXTREMO",IF(VLOOKUP(D67,$B$78:$C$82,2,FALSE)=$C$81,"ALTO",IF(VLOOKUP(D67,$B$78:$C$82,2,FALSE)=$C$82,"ALTO",0))))),IF(HLOOKUP(E67,$D$76:$H$77,2,FALSE)=$H$77,IF(VLOOKUP(D67,$B$78:$C$82,2,FALSE)=$C$78,"EXTREMO",IF(VLOOKUP(D67,$B$78:$C$82,2,FALSE)=$C$79,"EXTREMO",IF(VLOOKUP(D67,$B$78:$C$82,2,FALSE)=$C$80,"EXTREMO",IF(VLOOKUP(D67,$B$78:$C$82,2,FALSE)=$C$81,"EXTREMO",IF(VLOOKUP(D67,$B$78:$C$82,2,FALSE)=$C$82,"EXTREMO",0))))),0)))))</f>
        <v>#N/A</v>
      </c>
      <c r="G67" s="1" t="e">
        <f>U23</f>
        <v>#DIV/0!</v>
      </c>
      <c r="H67" s="246">
        <f>IF(OR(D23="PREVENTIVO",D24="PREVENTIVO",D25="PREVENTIVO",D26="PREVENTIVO",D27="PREVENTIVO",D28="PREVENTIVO"),IF(OR(D23="CORRECTIVO",D24="CORRECTIVO",D25="CORRECTIVO",D26="CORRECTIVO",D27="CORRECTIVO",D28="CORRECTIVO"),IF(OR(D23="DETECTIVO",D24="DETECTIVO",D25="DETECTIVO",D26="DETECTIVO",D27="DETECTIVO",D28="DETECTIVO"),"PREVENT, DETECT Y CORRECT","PREVENTIVO Y CORRECTIVO"),IF(OR(D23="DETECTIVO",D24="DETECTIVO",D25="DETECTIVO",D26="DETECTIVO",D27="DETECTIVO",D28="DETECTIVO"),"PREVENTIVO Y DETECTIVO","PREVENTIVO")),IF(OR(D23="CORRECTIVO",D24="CORRECTIVO",D25="CORRECTIVO",D26="CORRECTIVO",D27="CORRECTIVO",D28="CORRECTIVO"),IF(OR(D23="DETECTIVO",D24="DETECTIVO",D25="DETECTIVO",D26="DETECTIVO",D27="DETECTIVO",D28="DETECTIVO"),"DETECTIVO Y CORRECTIVO","CORRECTIVO"),IF(OR(D23="DETECTIVO",D24="DETECTIVO",D25="DETECTIVO",D26="DETECTIVO",D27="DETECTIVO",D28="DETECTIVO"),"DETECTIVO",0)))</f>
        <v>0</v>
      </c>
      <c r="I67" s="14" t="e">
        <f>IF(AND(G67="MODERADO",OR(H67="PREVENTIVO Y CORRECTIVO",H67="DETECTIVO Y CORRECTIVO",H67="PREVENT, DETECT Y CORRECT",H67="PREVENTIVO",H67="DETECTIVO",H67="PREVENTIVO Y DETECTIVO")),IF(HLOOKUP(E67,$D$76:$H$77,2,FALSE)=$D$77,IF(VLOOKUP(D67,$B$78:$C$82,2,FALSE)-1=$C$78,"ALTO",IF(VLOOKUP(D67,$B$78:$C$82,2,FALSE)-1=$C$79,"MODERADO",IF(VLOOKUP(D67,$B$78:$C$82,2,FALSE)-1=$C$80,"BAJO",IF(VLOOKUP(D67,$B$78:$C$82,2,FALSE)-1=$C$81,"BAJO",IF(VLOOKUP(D67,$B$78:$C$82,2,FALSE)-1=$C$82,"BAJO","BAJO"))))),IF(HLOOKUP(E67,$D$76:$H$77,2,FALSE)=$E$77,IF(VLOOKUP(D67,$B$78:$C$82,2,FALSE)-1=$C$78,"ALTO",IF(VLOOKUP(D67,$B$78:$C$82,2,FALSE)-1=$C$79,"ALTO",IF(VLOOKUP(D67,$B$78:$C$82,2,FALSE)-1=$C$80,"MODERADO",IF(VLOOKUP(D67,$B$78:$C$82,2,FALSE)-1=$C$81,"BAJO",IF(VLOOKUP(D67,$B$78:$C$82,2,FALSE)-1=$C$82,"BAJO","BAJO"))))),IF(HLOOKUP(E67,$D$76:$H$77,2,FALSE)=$F$77,IF(VLOOKUP(D67,$B$78:$C$82,2,FALSE)-1=$C$78,"EXTREMO",IF(VLOOKUP(D67,$B$78:$C$82,2,FALSE)-1=$C$79,"ALTO",IF(VLOOKUP(D67,$B$78:$C$82,2,FALSE)-1=$C$80,"ALTO",IF(VLOOKUP(D67,$B$78:$C$82,2,FALSE)-1=$C$81,"MODERADO",IF(VLOOKUP(D67,$B$78:$C$82,2,FALSE)-1=$C$82,"MODERADO","MODERADO"))))),IF(HLOOKUP(E67,$D$76:$H$77,2,FALSE)=$G$77,IF(VLOOKUP(D67,$B$78:$C$82,2,FALSE)-1=$C$78,"EXTREMO",IF(VLOOKUP(D67,$B$78:$C$82,2,FALSE)-1=$C$79,"EXTREMO",IF(VLOOKUP(D67,$B$78:$C$82,2,FALSE)-1=$C$80,"EXTREMO",IF(VLOOKUP(D67,$B$78:$C$82,2,FALSE)-1=$C$81,"ALTO",IF(VLOOKUP(D67,$B$78:$C$82,2,FALSE)-1=$C$82,"ALTO","ALTO"))))),IF(HLOOKUP(E67,$D$76:$H$77,2,FALSE)=$H$77,IF(VLOOKUP(D67,$B$78:$C$82,2,FALSE)-1=$C$78,"EXTREMO",IF(VLOOKUP(D67,$B$78:$C$82,2,FALSE)-1=$C$79,"EXTREMO",IF(VLOOKUP(D67,$B$78:$C$82,2,FALSE)-1=$C$80,"EXTREMO",IF(VLOOKUP(D67,$B$78:$C$82,2,FALSE)-1=$C$81,"EXTREMO",IF(VLOOKUP(D67,$B$78:$C$82,2,FALSE)-1=$C$82,"ALTO","EXTREMO"))))),F67))))),IF(AND(G67="MODERADO",H67="CORRECTIVO"),F67,IF(AND(G67="FUERTE",OR(H67="PREVENTIVO Y CORRECTIVO",H67="DETECTIVO Y CORRECTIVO",H67="PREVENT, DETECT Y CORRECT", H67="PREVENTIVO",H67="DETECTIVO",H67="PREVENTIVO Y DETECTIVO")),IF(HLOOKUP(E67,$D$76:$H$77,2,FALSE)=$D$77,IF(VLOOKUP(D67,$B$78:$C$82,2,FALSE)-2=$C$78,"ALTO",IF(VLOOKUP(D67,$B$78:$C$82,2,FALSE)-2=$C$79,"MODERADO",IF(VLOOKUP(D67,$B$78:$C$82,2,FALSE)-2=$C$80,"BAJO",IF(VLOOKUP(D67,$B$78:$C$82,2,FALSE)-2=$C$81,"BAJO",IF(VLOOKUP(D67,$B$78:$C$82,2,FALSE)-2=$C$82,"BAJO","BAJO"))))),IF(HLOOKUP(E67,$D$76:$H$77,2,FALSE)=$E$77,IF(VLOOKUP(D67,$B$78:$C$82,2,FALSE)-2=$C$78,"ALTO",IF(VLOOKUP(D67,$B$78:$C$82,2,FALSE)-2=$C$79,"ALTO",IF(VLOOKUP(D67,$B$78:$C$82,2,FALSE)-2=$C$80,"MODERADO",IF(VLOOKUP(D67,$B$78:$C$82,2,FALSE)-2=$C$81,"BAJO",IF(VLOOKUP(D67,$B$78:$C$82,2,FALSE)-2=$C$82,"BAJO","BAJO"))))),IF(HLOOKUP(E67,$D$76:$H$77,2,FALSE)=$F$77,IF(VLOOKUP(D67,$B$78:$C$82,2,FALSE)-2=$C$78,"EXTREMO",IF(VLOOKUP(D67,$B$78:$C$82,2,FALSE)-2=$C$79,"ALTO",IF(VLOOKUP(D67,$B$78:$C$82,2,FALSE)-2=$C$80,"ALTO",IF(VLOOKUP(D67,$B$78:$C$82,2,FALSE)-2=$C$81,"MODERADO",IF(VLOOKUP(D67,$B$78:$C$82,2,FALSE)-2=$C$82,"MODERADO","MODERADO"))))),IF(HLOOKUP(E67,$D$76:$H$77,2,FALSE)=$G$77,IF(VLOOKUP(D67,$B$78:$C$82,2,FALSE)-2=$C$78,"EXTREMO",IF(VLOOKUP(D67,$B$78:$C$82,2,FALSE)-2=$C$79,"EXTREMO",IF(VLOOKUP(D67,$B$78:$C$82,2,FALSE)-2=$C$80,"EXTREMO",IF(VLOOKUP(D67,$B$78:$C$82,2,FALSE)-2=$C$81,"ALTO",IF(VLOOKUP(D67,$B$78:$C$82,2,FALSE)-2=$C$82,"ALTO","ALTO"))))),IF(HLOOKUP(E67,$D$76:$H$77,2,FALSE)=$H$77,IF(VLOOKUP(D67,$B$78:$C$82,2,FALSE)-2=$C$78,"EXTREMO",IF(VLOOKUP(D67,$B$78:$C$82,2,FALSE)-2=$C$79,"EXTREMO",IF(VLOOKUP(D67,$B$78:$C$82,2,FALSE)-2=$C$80,"EXTREMO",IF(VLOOKUP(D67,$B$78:$C$82,2,FALSE)-2=$C$81,"EXTREMO",IF(VLOOKUP(D67,$B$78:$C$82,2,FALSE)-2=$C$82,"EXTREMO","EXTREMO"))))),"BAJO"))))),IF(AND(G67="FUERTE",H67="CORRECTIVO"),F67,F67))))</f>
        <v>#DIV/0!</v>
      </c>
      <c r="J67" s="376" t="e">
        <f>IF(AND(G67="MODERADO",OR(H67="PREVENTIVO Y CORRECTIVO",H67="DETECTIVO Y CORRECTIVO",H67="PREVENT, DETECT Y CORRECT",H67="PREVENTIVO",H67="DETECTIVO",H67="PREVENTIVO Y DETECTIVO")),IF(VLOOKUP(D67,$B$78:$C$82,2,FALSE)-1=$C$78,"CASI SEGURO",IF(VLOOKUP(D67,$B$78:$C$82,2,FALSE)-1=$C$79,"PROBABLE",IF(VLOOKUP(D67,$B$78:$C$82,2,FALSE)-1=$C$80,"POSIBLE",IF(VLOOKUP(D67,$B$78:$C$82,2,FALSE)-1=$C$81,"IMPROBABLE",IF(VLOOKUP(D67,$B$78:$C$82,2,FALSE)-1=$C$82,"RARO","RARO"))))),IF(AND(G67="FUERTE",OR(H67="PREVENTIVO Y CORRECTIVO",H67="DETECTIVO Y CORRECTIVO",H67="PREVENT, DETECT Y CORRECT",H67="PREVENTIVO",H67="DETECTIVO",H67="PREVENTIVO Y DETECTIVO")),IF(VLOOKUP(D67,$B$78:$C$82,2,FALSE)-2=$C$80,"POSIBLE",IF(VLOOKUP(D67,$B$78:$C$82,2,FALSE)-2=$C$81,"IMPROBABLE",IF(VLOOKUP(D67,$B$78:$C$82,2,FALSE)-2=$C$82,"RARO",IF(VLOOKUP(D67,$B$78:$C$82,2,FALSE)-2=$C$81,"RARO",IF(VLOOKUP(D67,$B$78:$C$82,2,FALSE)-2=$C$82,"RARO","RARO"))))),IF(AND(G67="MODERADO",H67="CORRECTIVO"),D67,IF(AND(G67="FUERTE",OR(H67="PREVENTIVO Y CORRECTIVO",H67="DETECTIVO Y CORRECTIVO",H67="PREVENT, DETECT Y CORRECT",H67="PREVENTIVO",H67="DETECTIVO",H67="PREVENTIVO Y DETECTIVO")),IF(HLOOKUP(D67,$D$76:$H$77,2,FALSE)=$D$77,IF(VLOOKUP(D67,$B$78:$C$82,2,FALSE)-2=$C$78,"ALTO",IF(VLOOKUP(D67,$B$78:$C$82,2,FALSE)-2=$C$79,"MODERADO",IF(VLOOKUP(D67,$B$78:$C$82,2,FALSE)-2=$C$80,"BAJO",IF(VLOOKUP(D67,$B$78:$C$82,2,FALSE)-2=$C$81,"BAJO",IF(VLOOKUP(D67,$B$78:$C$82,2,FALSE)-2=$C$82,"BAJO","BAJO"))))),E67),D67))))</f>
        <v>#DIV/0!</v>
      </c>
      <c r="K67" s="376" t="e">
        <f>IF(AND(G67="MODERADO",OR(H67="PREVENTIVO Y CORRECTIVO",H67="DETECTIVO Y CORRECTIVO",H67="PREVENT, DETECT Y CORRECT",H67="PREVENTIVO",H67="DETECTIVO",H67="PREVENTIVO Y DETECTIVO")),IF(HLOOKUP(E67,$D$76:$H$77,2,FALSE)=$D$77,"INSIGNIFICANTE",IF(HLOOKUP(E67,$D$76:$H$77,2,FALSE)=$E$77,"MENOR",IF(HLOOKUP(E67,$D$76:$H$77,2,FALSE)=$F$77,"MODERADO",IF(HLOOKUP(E67,$D$76:$H$77,2,FALSE)=$G$77,"MAYOR",IF(HLOOKUP(E67,$D$76:$H$77,2,FALSE)=$H$77,"CATASTROFICO",E67))))),IF(AND(G67="MODERADO",H67="CORRECTIVO"),E67,IF(AND(G67="FUERTE",OR(H67="PREVENTIVO Y CORRECTIVO",H67="DETECTIVO Y CORRECTIVO",H67="PREVENT, DETECT Y CORRECT", H67="PREVENTIVO",H67="DETECTIVO",H67="PREVENTIVO Y DETECTIVO")),IF(HLOOKUP(E67,$D$76:$H$77,2,FALSE)=$D$77,"INSIGNIFICANTE",IF(HLOOKUP(E67,$D$76:$H$77,2,FALSE)=$E$77,"MENOR",IF(HLOOKUP(E67,$D$76:$H$77,2,FALSE)=$F$77,"MODERADO",IF(HLOOKUP(E67,$D$76:$H$77,2,FALSE)=$G$77,"MAYOR",IF(HLOOKUP(E67,$D$76:$H$77,2,FALSE)=$H$77,"CATASTROFICO"))))),IF(AND(G67="FUERTE",H67="CORRECTIVO"),E67,E67))))</f>
        <v>#DIV/0!</v>
      </c>
      <c r="L67" s="16"/>
    </row>
    <row r="68" spans="1:96">
      <c r="A68" s="761"/>
      <c r="B68" s="47" t="str">
        <f>MR_Corrup1!C14</f>
        <v>--</v>
      </c>
      <c r="C68" s="3">
        <f>+MR_Corrup1!G14</f>
        <v>0</v>
      </c>
      <c r="D68" s="1">
        <f>MR_Corrup1!J14</f>
        <v>0</v>
      </c>
      <c r="E68" s="1" t="str">
        <f>+MR_Corrup1!K14</f>
        <v>SIN IMPACTO</v>
      </c>
      <c r="F68" s="1" t="e">
        <f>IF(HLOOKUP(E68,$D$76:$H$77,2,FALSE)=$D$77,IF(VLOOKUP(D68,$B$78:$C$82,2,FALSE)=$C$78,"ALTO",IF(VLOOKUP(D68,$B$78:$C$82,2,FALSE)=$C$79,"MODERADO",IF(VLOOKUP(D68,$B$78:$C$82,2,FALSE)=$C$80,"BAJO",IF(VLOOKUP(D68,$B$78:$C$82,2,FALSE)=$C$81,"BAJO",IF(VLOOKUP(D68,$B$78:$C$82,2,FALSE)=$C$82,"BAJO",0))))),IF(HLOOKUP(E68,$D$76:$H$77,2,FALSE)=$E$77,IF(VLOOKUP(D68,$B$78:$C$82,2,FALSE)=$C$78,"ALTO",IF(VLOOKUP(D68,$B$78:$C$82,2,FALSE)=$C$79,"ALTO",IF(VLOOKUP(D68,$B$78:$C$82,2,FALSE)=$C$80,"MODERADO",IF(VLOOKUP(D68,$B$78:$C$82,2,FALSE)=$C$81,"BAJO",IF(VLOOKUP(D68,$B$78:$C$82,2,FALSE)=$C$82,"BAJO",0))))),IF(HLOOKUP(E68,$D$76:$H$77,2,FALSE)=$F$77,IF(VLOOKUP(D68,$B$78:$C$82,2,FALSE)=$C$78,"EXTREMO",IF(VLOOKUP(D68,$B$78:$C$82,2,FALSE)=$C$79,"ALTO",IF(VLOOKUP(D68,$B$78:$C$82,2,FALSE)=$C$80,"ALTO",IF(VLOOKUP(D68,$B$78:$C$82,2,FALSE)=$C$81,"MODERADO",IF(VLOOKUP(D68,$B$78:$C$82,2,FALSE)=$C$82,"MODERADO",0))))),IF(HLOOKUP(E68,$D$76:$H$77,2,FALSE)=$G$77,IF(VLOOKUP(D68,$B$78:$C$82,2,FALSE)=$C$78,"EXTREMO",IF(VLOOKUP(D68,$B$78:$C$82,2,FALSE)=$C$79,"EXTREMO",IF(VLOOKUP(D68,$B$78:$C$82,2,FALSE)=$C$80,"EXTREMO",IF(VLOOKUP(D68,$B$78:$C$82,2,FALSE)=$C$81,"ALTO",IF(VLOOKUP(D68,$B$78:$C$82,2,FALSE)=$C$82,"ALTO",0))))),IF(HLOOKUP(E68,$D$76:$H$77,2,FALSE)=$H$77,IF(VLOOKUP(D68,$B$78:$C$82,2,FALSE)=$C$78,"EXTREMO",IF(VLOOKUP(D68,$B$78:$C$82,2,FALSE)=$C$79,"EXTREMO",IF(VLOOKUP(D68,$B$78:$C$82,2,FALSE)=$C$80,"EXTREMO",IF(VLOOKUP(D68,$B$78:$C$82,2,FALSE)=$C$81,"EXTREMO",IF(VLOOKUP(D68,$B$78:$C$82,2,FALSE)=$C$82,"EXTREMO",0))))),0)))))</f>
        <v>#N/A</v>
      </c>
      <c r="G68" s="1" t="e">
        <f>U34</f>
        <v>#DIV/0!</v>
      </c>
      <c r="H68" s="246">
        <f>IF(OR(D34="PREVENTIVO",D35="PREVENTIVO",D36="PREVENTIVO",D37="PREVENTIVO",D38="PREVENTIVO",D39="PREVENTIVO"),IF(OR(D34="CORRECTIVO",D35="CORRECTIVO",D36="CORRECTIVO",D37="CORRECTIVO",D38="CORRECTIVO",D39="CORRECTIVO"),IF(OR(D34="DETECTIVO",D35="DETECTIVO",D36="DETECTIVO",D37="DETECTIVO",D38="DETECTIVO",D39="DETECTIVO"),"PREVENT, DETECT Y CORRECT","PREVENTIVO Y CORRECTIVO"),IF(OR(D34="DETECTIVO",D35="DETECTIVO",D36="DETECTIVO",D37="DETECTIVO",D38="DETECTIVO",D39="DETECTIVO"),"PREVENTIVO Y DETECTIVO","PREVENTIVO")),IF(OR(D34="CORRECTIVO",D35="CORRECTIVO",D36="CORRECTIVO",D37="CORRECTIVO",D38="CORRECTIVO",D39="CORRECTIVO"),IF(OR(D34="DETECTIVO",D35="DETECTIVO",D36="DETECTIVO",D37="DETECTIVO",D38="DETECTIVO",D39="DETECTIVO"),"DETECTIVO Y CORRECTIVO","CORRECTIVO"),IF(OR(D34="DETECTIVO",D35="DETECTIVO",D36="DETECTIVO",D37="DETECTIVO",D38="DETECTIVO",D39="DETECTIVO"),"DETECTIVO",0)))</f>
        <v>0</v>
      </c>
      <c r="I68" s="14" t="e">
        <f>IF(AND(G68="MODERADO",OR(H68="PREVENTIVO Y CORRECTIVO",H68="DETECTIVO Y CORRECTIVO",H68="PREVENT, DETECT Y CORRECT",H68="PREVENTIVO",H68="DETECTIVO",H68="PREVENTIVO Y DETECTIVO")),IF(HLOOKUP(E68,$D$76:$H$77,2,FALSE)=$D$77,IF(VLOOKUP(D68,$B$78:$C$82,2,FALSE)-1=$C$78,"ALTO",IF(VLOOKUP(D68,$B$78:$C$82,2,FALSE)-1=$C$79,"MODERADO",IF(VLOOKUP(D68,$B$78:$C$82,2,FALSE)-1=$C$80,"BAJO",IF(VLOOKUP(D68,$B$78:$C$82,2,FALSE)-1=$C$81,"BAJO",IF(VLOOKUP(D68,$B$78:$C$82,2,FALSE)-1=$C$82,"BAJO","BAJO"))))),IF(HLOOKUP(E68,$D$76:$H$77,2,FALSE)=$E$77,IF(VLOOKUP(D68,$B$78:$C$82,2,FALSE)-1=$C$78,"ALTO",IF(VLOOKUP(D68,$B$78:$C$82,2,FALSE)-1=$C$79,"ALTO",IF(VLOOKUP(D68,$B$78:$C$82,2,FALSE)-1=$C$80,"MODERADO",IF(VLOOKUP(D68,$B$78:$C$82,2,FALSE)-1=$C$81,"BAJO",IF(VLOOKUP(D68,$B$78:$C$82,2,FALSE)-1=$C$82,"BAJO","BAJO"))))),IF(HLOOKUP(E68,$D$76:$H$77,2,FALSE)=$F$77,IF(VLOOKUP(D68,$B$78:$C$82,2,FALSE)-1=$C$78,"EXTREMO",IF(VLOOKUP(D68,$B$78:$C$82,2,FALSE)-1=$C$79,"ALTO",IF(VLOOKUP(D68,$B$78:$C$82,2,FALSE)-1=$C$80,"ALTO",IF(VLOOKUP(D68,$B$78:$C$82,2,FALSE)-1=$C$81,"MODERADO",IF(VLOOKUP(D68,$B$78:$C$82,2,FALSE)-1=$C$82,"MODERADO","MODERADO"))))),IF(HLOOKUP(E68,$D$76:$H$77,2,FALSE)=$G$77,IF(VLOOKUP(D68,$B$78:$C$82,2,FALSE)-1=$C$78,"EXTREMO",IF(VLOOKUP(D68,$B$78:$C$82,2,FALSE)-1=$C$79,"EXTREMO",IF(VLOOKUP(D68,$B$78:$C$82,2,FALSE)-1=$C$80,"EXTREMO",IF(VLOOKUP(D68,$B$78:$C$82,2,FALSE)-1=$C$81,"ALTO",IF(VLOOKUP(D68,$B$78:$C$82,2,FALSE)-1=$C$82,"ALTO","ALTO"))))),IF(HLOOKUP(E68,$D$76:$H$77,2,FALSE)=$H$77,IF(VLOOKUP(D68,$B$78:$C$82,2,FALSE)-1=$C$78,"EXTREMO",IF(VLOOKUP(D68,$B$78:$C$82,2,FALSE)-1=$C$79,"EXTREMO",IF(VLOOKUP(D68,$B$78:$C$82,2,FALSE)-1=$C$80,"EXTREMO",IF(VLOOKUP(D68,$B$78:$C$82,2,FALSE)-1=$C$81,"EXTREMO",IF(VLOOKUP(D68,$B$78:$C$82,2,FALSE)-1=$C$82,"ALTO","EXTREMO"))))),F68))))),IF(AND(G68="MODERADO",H68="CORRECTIVO"),F68,IF(AND(G68="FUERTE",OR(H68="PREVENTIVO Y CORRECTIVO",H68="DETECTIVO Y CORRECTIVO",H68="PREVENT, DETECT Y CORRECT", H68="PREVENTIVO",H68="DETECTIVO",H68="PREVENTIVO Y DETECTIVO")),IF(HLOOKUP(E68,$D$76:$H$77,2,FALSE)=$D$77,IF(VLOOKUP(D68,$B$78:$C$82,2,FALSE)-2=$C$78,"ALTO",IF(VLOOKUP(D68,$B$78:$C$82,2,FALSE)-2=$C$79,"MODERADO",IF(VLOOKUP(D68,$B$78:$C$82,2,FALSE)-2=$C$80,"BAJO",IF(VLOOKUP(D68,$B$78:$C$82,2,FALSE)-2=$C$81,"BAJO",IF(VLOOKUP(D68,$B$78:$C$82,2,FALSE)-2=$C$82,"BAJO","BAJO"))))),IF(HLOOKUP(E68,$D$76:$H$77,2,FALSE)=$E$77,IF(VLOOKUP(D68,$B$78:$C$82,2,FALSE)-2=$C$78,"ALTO",IF(VLOOKUP(D68,$B$78:$C$82,2,FALSE)-2=$C$79,"ALTO",IF(VLOOKUP(D68,$B$78:$C$82,2,FALSE)-2=$C$80,"MODERADO",IF(VLOOKUP(D68,$B$78:$C$82,2,FALSE)-2=$C$81,"BAJO",IF(VLOOKUP(D68,$B$78:$C$82,2,FALSE)-2=$C$82,"BAJO","BAJO"))))),IF(HLOOKUP(E68,$D$76:$H$77,2,FALSE)=$F$77,IF(VLOOKUP(D68,$B$78:$C$82,2,FALSE)-2=$C$78,"EXTREMO",IF(VLOOKUP(D68,$B$78:$C$82,2,FALSE)-2=$C$79,"ALTO",IF(VLOOKUP(D68,$B$78:$C$82,2,FALSE)-2=$C$80,"ALTO",IF(VLOOKUP(D68,$B$78:$C$82,2,FALSE)-2=$C$81,"MODERADO",IF(VLOOKUP(D68,$B$78:$C$82,2,FALSE)-2=$C$82,"MODERADO","MODERADO"))))),IF(HLOOKUP(E68,$D$76:$H$77,2,FALSE)=$G$77,IF(VLOOKUP(D68,$B$78:$C$82,2,FALSE)-2=$C$78,"EXTREMO",IF(VLOOKUP(D68,$B$78:$C$82,2,FALSE)-2=$C$79,"EXTREMO",IF(VLOOKUP(D68,$B$78:$C$82,2,FALSE)-2=$C$80,"EXTREMO",IF(VLOOKUP(D68,$B$78:$C$82,2,FALSE)-2=$C$81,"ALTO",IF(VLOOKUP(D68,$B$78:$C$82,2,FALSE)-2=$C$82,"ALTO","ALTO"))))),IF(HLOOKUP(E68,$D$76:$H$77,2,FALSE)=$H$77,IF(VLOOKUP(D68,$B$78:$C$82,2,FALSE)-2=$C$78,"EXTREMO",IF(VLOOKUP(D68,$B$78:$C$82,2,FALSE)-2=$C$79,"EXTREMO",IF(VLOOKUP(D68,$B$78:$C$82,2,FALSE)-2=$C$80,"EXTREMO",IF(VLOOKUP(D68,$B$78:$C$82,2,FALSE)-2=$C$81,"EXTREMO",IF(VLOOKUP(D68,$B$78:$C$82,2,FALSE)-2=$C$82,"EXTREMO","EXTREMO"))))),"BAJO"))))),IF(AND(G68="FUERTE",H68="CORRECTIVO"),F68,F68))))</f>
        <v>#DIV/0!</v>
      </c>
      <c r="J68" s="376" t="e">
        <f>IF(AND(G68="MODERADO",OR(H68="PREVENTIVO Y CORRECTIVO",H68="DETECTIVO Y CORRECTIVO",H68="PREVENT, DETECT Y CORRECT",H68="PREVENTIVO",H68="DETECTIVO",H68="PREVENTIVO Y DETECTIVO")),IF(VLOOKUP(D68,$B$78:$C$82,2,FALSE)-1=$C$78,"CASI SEGURO",IF(VLOOKUP(D68,$B$78:$C$82,2,FALSE)-1=$C$79,"PROBABLE",IF(VLOOKUP(D68,$B$78:$C$82,2,FALSE)-1=$C$80,"POSIBLE",IF(VLOOKUP(D68,$B$78:$C$82,2,FALSE)-1=$C$81,"IMPROBABLE",IF(VLOOKUP(D68,$B$78:$C$82,2,FALSE)-1=$C$82,"RARO","RARO"))))),IF(AND(G68="FUERTE",OR(H68="PREVENTIVO Y CORRECTIVO",H68="DETECTIVO Y CORRECTIVO",H68="PREVENT, DETECT Y CORRECT",H68="PREVENTIVO",H68="DETECTIVO",H68="PREVENTIVO Y DETECTIVO")),IF(VLOOKUP(D68,$B$78:$C$82,2,FALSE)-2=$C$80,"POSIBLE",IF(VLOOKUP(D68,$B$78:$C$82,2,FALSE)-2=$C$81,"IMPROBABLE",IF(VLOOKUP(D68,$B$78:$C$82,2,FALSE)-2=$C$82,"RARO",IF(VLOOKUP(D68,$B$78:$C$82,2,FALSE)-2=$C$81,"RARO",IF(VLOOKUP(D68,$B$78:$C$82,2,FALSE)-2=$C$82,"RARO","RARO"))))),IF(AND(G68="MODERADO",H68="CORRECTIVO"),D68,IF(AND(G68="FUERTE",OR(H68="PREVENTIVO Y CORRECTIVO",H68="DETECTIVO Y CORRECTIVO",H68="PREVENT, DETECT Y CORRECT",H68="PREVENTIVO",H68="DETECTIVO",H68="PREVENTIVO Y DETECTIVO")),IF(HLOOKUP(D68,$D$76:$H$77,2,FALSE)=$D$77,IF(VLOOKUP(D68,$B$78:$C$82,2,FALSE)-2=$C$78,"ALTO",IF(VLOOKUP(D68,$B$78:$C$82,2,FALSE)-2=$C$79,"MODERADO",IF(VLOOKUP(D68,$B$78:$C$82,2,FALSE)-2=$C$80,"BAJO",IF(VLOOKUP(D68,$B$78:$C$82,2,FALSE)-2=$C$81,"BAJO",IF(VLOOKUP(D68,$B$78:$C$82,2,FALSE)-2=$C$82,"BAJO","BAJO"))))),E68),D68))))</f>
        <v>#DIV/0!</v>
      </c>
      <c r="K68" s="376" t="e">
        <f>IF(AND(G68="MODERADO",OR(H68="PREVENTIVO Y CORRECTIVO",H68="DETECTIVO Y CORRECTIVO",H68="PREVENT, DETECT Y CORRECT",H68="PREVENTIVO",H68="DETECTIVO",H68="PREVENTIVO Y DETECTIVO")),IF(HLOOKUP(E68,$D$76:$H$77,2,FALSE)=$D$77,"INSIGNIFICANTE",IF(HLOOKUP(E68,$D$76:$H$77,2,FALSE)=$E$77,"MENOR",IF(HLOOKUP(E68,$D$76:$H$77,2,FALSE)=$F$77,"MODERADO",IF(HLOOKUP(E68,$D$76:$H$77,2,FALSE)=$G$77,"MAYOR",IF(HLOOKUP(E68,$D$76:$H$77,2,FALSE)=$H$77,"CATASTROFICO",E68))))),IF(AND(G68="MODERADO",H68="CORRECTIVO"),E68,IF(AND(G68="FUERTE",OR(H68="PREVENTIVO Y CORRECTIVO",H68="DETECTIVO Y CORRECTIVO",H68="PREVENT, DETECT Y CORRECT", H68="PREVENTIVO",H68="DETECTIVO",H68="PREVENTIVO Y DETECTIVO")),IF(HLOOKUP(E68,$D$76:$H$77,2,FALSE)=$D$77,"INSIGNIFICANTE",IF(HLOOKUP(E68,$D$76:$H$77,2,FALSE)=$E$77,"MENOR",IF(HLOOKUP(E68,$D$76:$H$77,2,FALSE)=$F$77,"MODERADO",IF(HLOOKUP(E68,$D$76:$H$77,2,FALSE)=$G$77,"MAYOR",IF(HLOOKUP(E68,$D$76:$H$77,2,FALSE)=$H$77,"CATASTROFICO"))))),IF(AND(G68="FUERTE",H68="CORRECTIVO"),E68,E68))))</f>
        <v>#DIV/0!</v>
      </c>
      <c r="L68" s="16"/>
    </row>
    <row r="69" spans="1:96">
      <c r="A69" s="761"/>
      <c r="B69" s="47" t="str">
        <f>MR_Corrup1!C15</f>
        <v>--</v>
      </c>
      <c r="C69" s="3">
        <f>+MR_Corrup1!G15</f>
        <v>0</v>
      </c>
      <c r="D69" s="1">
        <f>MR_Corrup1!J15</f>
        <v>0</v>
      </c>
      <c r="E69" s="1" t="str">
        <f>+MR_Corrup1!K15</f>
        <v>SIN IMPACTO</v>
      </c>
      <c r="F69" s="1" t="e">
        <f>IF(HLOOKUP(E69,$D$76:$H$77,2,FALSE)=$D$77,IF(VLOOKUP(D69,$B$78:$C$82,2,FALSE)=$C$78,"ALTO",IF(VLOOKUP(D69,$B$78:$C$82,2,FALSE)=$C$79,"MODERADO",IF(VLOOKUP(D69,$B$78:$C$82,2,FALSE)=$C$80,"BAJO",IF(VLOOKUP(D69,$B$78:$C$82,2,FALSE)=$C$81,"BAJO",IF(VLOOKUP(D69,$B$78:$C$82,2,FALSE)=$C$82,"BAJO",0))))),IF(HLOOKUP(E69,$D$76:$H$77,2,FALSE)=$E$77,IF(VLOOKUP(D69,$B$78:$C$82,2,FALSE)=$C$78,"ALTO",IF(VLOOKUP(D69,$B$78:$C$82,2,FALSE)=$C$79,"ALTO",IF(VLOOKUP(D69,$B$78:$C$82,2,FALSE)=$C$80,"MODERADO",IF(VLOOKUP(D69,$B$78:$C$82,2,FALSE)=$C$81,"BAJO",IF(VLOOKUP(D69,$B$78:$C$82,2,FALSE)=$C$82,"BAJO",0))))),IF(HLOOKUP(E69,$D$76:$H$77,2,FALSE)=$F$77,IF(VLOOKUP(D69,$B$78:$C$82,2,FALSE)=$C$78,"EXTREMO",IF(VLOOKUP(D69,$B$78:$C$82,2,FALSE)=$C$79,"ALTO",IF(VLOOKUP(D69,$B$78:$C$82,2,FALSE)=$C$80,"ALTO",IF(VLOOKUP(D69,$B$78:$C$82,2,FALSE)=$C$81,"MODERADO",IF(VLOOKUP(D69,$B$78:$C$82,2,FALSE)=$C$82,"MODERADO",0))))),IF(HLOOKUP(E69,$D$76:$H$77,2,FALSE)=$G$77,IF(VLOOKUP(D69,$B$78:$C$82,2,FALSE)=$C$78,"EXTREMO",IF(VLOOKUP(D69,$B$78:$C$82,2,FALSE)=$C$79,"EXTREMO",IF(VLOOKUP(D69,$B$78:$C$82,2,FALSE)=$C$80,"EXTREMO",IF(VLOOKUP(D69,$B$78:$C$82,2,FALSE)=$C$81,"ALTO",IF(VLOOKUP(D69,$B$78:$C$82,2,FALSE)=$C$82,"ALTO",0))))),IF(HLOOKUP(E69,$D$76:$H$77,2,FALSE)=$H$77,IF(VLOOKUP(D69,$B$78:$C$82,2,FALSE)=$C$78,"EXTREMO",IF(VLOOKUP(D69,$B$78:$C$82,2,FALSE)=$C$79,"EXTREMO",IF(VLOOKUP(D69,$B$78:$C$82,2,FALSE)=$C$80,"EXTREMO",IF(VLOOKUP(D69,$B$78:$C$82,2,FALSE)=$C$81,"EXTREMO",IF(VLOOKUP(D69,$B$78:$C$82,2,FALSE)=$C$82,"EXTREMO",0))))),0)))))</f>
        <v>#N/A</v>
      </c>
      <c r="G69" s="1" t="e">
        <f>U45</f>
        <v>#DIV/0!</v>
      </c>
      <c r="H69" s="246">
        <f>IF(OR(D45="PREVENTIVO",D46="PREVENTIVO",D47="PREVENTIVO",D48="PREVENTIVO",D49="PREVENTIVO",D50="PREVENTIVO"),IF(OR(D45="CORRECTIVO",D46="CORRECTIVO",D47="CORRECTIVO",D48="CORRECTIVO",D49="CORRECTIVO",D50="CORRECTIVO"),IF(OR(D45="DETECTIVO",D46="DETECTIVO",D47="DETECTIVO",D48="DETECTIVO",D49="DETECTIVO",D50="DETECTIVO"),"PREVENT, DETECT Y CORRECT","PREVENTIVO Y CORRECTIVO"),IF(OR(D45="DETECTIVO",D46="DETECTIVO",D47="DETECTIVO",D48="DETECTIVO",D49="DETECTIVO",D50="DETECTIVO"),"PREVENTIVO Y DETECTIVO","PREVENTIVO")),IF(OR(D45="CORRECTIVO",D46="CORRECTIVO",D47="CORRECTIVO",D48="CORRECTIVO",D49="CORRECTIVO",D50="CORRECTIVO"),IF(OR(D45="DETECTIVO",D46="DETECTIVO",D47="DETECTIVO",D48="DETECTIVO",D49="DETECTIVO",D50="DETECTIVO"),"DETECTIVO Y CORRECTIVO","CORRECTIVO"),IF(OR(D45="DETECTIVO",D46="DETECTIVO",D47="DETECTIVO",D48="DETECTIVO",D49="DETECTIVO",D50="DETECTIVO"),"DETECTIVO",0)))</f>
        <v>0</v>
      </c>
      <c r="I69" s="14" t="e">
        <f>IF(AND(G69="MODERADO",OR(H69="PREVENTIVO Y CORRECTIVO",H69="DETECTIVO Y CORRECTIVO",H69="PREVENT, DETECT Y CORRECT",H69="PREVENTIVO",H69="DETECTIVO",H69="PREVENTIVO Y DETECTIVO")),IF(HLOOKUP(E69,$D$76:$H$77,2,FALSE)=$D$77,IF(VLOOKUP(D69,$B$78:$C$82,2,FALSE)-1=$C$78,"ALTO",IF(VLOOKUP(D69,$B$78:$C$82,2,FALSE)-1=$C$79,"MODERADO",IF(VLOOKUP(D69,$B$78:$C$82,2,FALSE)-1=$C$80,"BAJO",IF(VLOOKUP(D69,$B$78:$C$82,2,FALSE)-1=$C$81,"BAJO",IF(VLOOKUP(D69,$B$78:$C$82,2,FALSE)-1=$C$82,"BAJO","BAJO"))))),IF(HLOOKUP(E69,$D$76:$H$77,2,FALSE)=$E$77,IF(VLOOKUP(D69,$B$78:$C$82,2,FALSE)-1=$C$78,"ALTO",IF(VLOOKUP(D69,$B$78:$C$82,2,FALSE)-1=$C$79,"ALTO",IF(VLOOKUP(D69,$B$78:$C$82,2,FALSE)-1=$C$80,"MODERADO",IF(VLOOKUP(D69,$B$78:$C$82,2,FALSE)-1=$C$81,"BAJO",IF(VLOOKUP(D69,$B$78:$C$82,2,FALSE)-1=$C$82,"BAJO","BAJO"))))),IF(HLOOKUP(E69,$D$76:$H$77,2,FALSE)=$F$77,IF(VLOOKUP(D69,$B$78:$C$82,2,FALSE)-1=$C$78,"EXTREMO",IF(VLOOKUP(D69,$B$78:$C$82,2,FALSE)-1=$C$79,"ALTO",IF(VLOOKUP(D69,$B$78:$C$82,2,FALSE)-1=$C$80,"ALTO",IF(VLOOKUP(D69,$B$78:$C$82,2,FALSE)-1=$C$81,"MODERADO",IF(VLOOKUP(D69,$B$78:$C$82,2,FALSE)-1=$C$82,"MODERADO","MODERADO"))))),IF(HLOOKUP(E69,$D$76:$H$77,2,FALSE)=$G$77,IF(VLOOKUP(D69,$B$78:$C$82,2,FALSE)-1=$C$78,"EXTREMO",IF(VLOOKUP(D69,$B$78:$C$82,2,FALSE)-1=$C$79,"EXTREMO",IF(VLOOKUP(D69,$B$78:$C$82,2,FALSE)-1=$C$80,"EXTREMO",IF(VLOOKUP(D69,$B$78:$C$82,2,FALSE)-1=$C$81,"ALTO",IF(VLOOKUP(D69,$B$78:$C$82,2,FALSE)-1=$C$82,"ALTO","ALTO"))))),IF(HLOOKUP(E69,$D$76:$H$77,2,FALSE)=$H$77,IF(VLOOKUP(D69,$B$78:$C$82,2,FALSE)-1=$C$78,"EXTREMO",IF(VLOOKUP(D69,$B$78:$C$82,2,FALSE)-1=$C$79,"EXTREMO",IF(VLOOKUP(D69,$B$78:$C$82,2,FALSE)-1=$C$80,"EXTREMO",IF(VLOOKUP(D69,$B$78:$C$82,2,FALSE)-1=$C$81,"EXTREMO",IF(VLOOKUP(D69,$B$78:$C$82,2,FALSE)-1=$C$82,"ALTO","EXTREMO"))))),F69))))),IF(AND(G69="MODERADO",H69="CORRECTIVO"),F69,IF(AND(G69="FUERTE",OR(H69="PREVENTIVO Y CORRECTIVO",H69="DETECTIVO Y CORRECTIVO",H69="PREVENT, DETECT Y CORRECT", H69="PREVENTIVO",H69="DETECTIVO",H69="PREVENTIVO Y DETECTIVO")),IF(HLOOKUP(E69,$D$76:$H$77,2,FALSE)=$D$77,IF(VLOOKUP(D69,$B$78:$C$82,2,FALSE)-2=$C$78,"ALTO",IF(VLOOKUP(D69,$B$78:$C$82,2,FALSE)-2=$C$79,"MODERADO",IF(VLOOKUP(D69,$B$78:$C$82,2,FALSE)-2=$C$80,"BAJO",IF(VLOOKUP(D69,$B$78:$C$82,2,FALSE)-2=$C$81,"BAJO",IF(VLOOKUP(D69,$B$78:$C$82,2,FALSE)-2=$C$82,"BAJO","BAJO"))))),IF(HLOOKUP(E69,$D$76:$H$77,2,FALSE)=$E$77,IF(VLOOKUP(D69,$B$78:$C$82,2,FALSE)-2=$C$78,"ALTO",IF(VLOOKUP(D69,$B$78:$C$82,2,FALSE)-2=$C$79,"ALTO",IF(VLOOKUP(D69,$B$78:$C$82,2,FALSE)-2=$C$80,"MODERADO",IF(VLOOKUP(D69,$B$78:$C$82,2,FALSE)-2=$C$81,"BAJO",IF(VLOOKUP(D69,$B$78:$C$82,2,FALSE)-2=$C$82,"BAJO","BAJO"))))),IF(HLOOKUP(E69,$D$76:$H$77,2,FALSE)=$F$77,IF(VLOOKUP(D69,$B$78:$C$82,2,FALSE)-2=$C$78,"EXTREMO",IF(VLOOKUP(D69,$B$78:$C$82,2,FALSE)-2=$C$79,"ALTO",IF(VLOOKUP(D69,$B$78:$C$82,2,FALSE)-2=$C$80,"ALTO",IF(VLOOKUP(D69,$B$78:$C$82,2,FALSE)-2=$C$81,"MODERADO",IF(VLOOKUP(D69,$B$78:$C$82,2,FALSE)-2=$C$82,"MODERADO","MODERADO"))))),IF(HLOOKUP(E69,$D$76:$H$77,2,FALSE)=$G$77,IF(VLOOKUP(D69,$B$78:$C$82,2,FALSE)-2=$C$78,"EXTREMO",IF(VLOOKUP(D69,$B$78:$C$82,2,FALSE)-2=$C$79,"EXTREMO",IF(VLOOKUP(D69,$B$78:$C$82,2,FALSE)-2=$C$80,"EXTREMO",IF(VLOOKUP(D69,$B$78:$C$82,2,FALSE)-2=$C$81,"ALTO",IF(VLOOKUP(D69,$B$78:$C$82,2,FALSE)-2=$C$82,"ALTO","ALTO"))))),IF(HLOOKUP(E69,$D$76:$H$77,2,FALSE)=$H$77,IF(VLOOKUP(D69,$B$78:$C$82,2,FALSE)-2=$C$78,"EXTREMO",IF(VLOOKUP(D69,$B$78:$C$82,2,FALSE)-2=$C$79,"EXTREMO",IF(VLOOKUP(D69,$B$78:$C$82,2,FALSE)-2=$C$80,"EXTREMO",IF(VLOOKUP(D69,$B$78:$C$82,2,FALSE)-2=$C$81,"EXTREMO",IF(VLOOKUP(D69,$B$78:$C$82,2,FALSE)-2=$C$82,"EXTREMO","EXTREMO"))))),"BAJO"))))),IF(AND(G69="FUERTE",H69="CORRECTIVO"),F69,F69))))</f>
        <v>#DIV/0!</v>
      </c>
      <c r="J69" s="376" t="e">
        <f>IF(AND(G69="MODERADO",OR(H69="PREVENTIVO Y CORRECTIVO",H69="DETECTIVO Y CORRECTIVO",H69="PREVENT, DETECT Y CORRECT",H69="PREVENTIVO",H69="DETECTIVO",H69="PREVENTIVO Y DETECTIVO")),IF(VLOOKUP(D69,$B$78:$C$82,2,FALSE)-1=$C$78,"CASI SEGURO",IF(VLOOKUP(D69,$B$78:$C$82,2,FALSE)-1=$C$79,"PROBABLE",IF(VLOOKUP(D69,$B$78:$C$82,2,FALSE)-1=$C$80,"POSIBLE",IF(VLOOKUP(D69,$B$78:$C$82,2,FALSE)-1=$C$81,"IMPROBABLE",IF(VLOOKUP(D69,$B$78:$C$82,2,FALSE)-1=$C$82,"RARO","RARO"))))),IF(AND(G69="FUERTE",OR(H69="PREVENTIVO Y CORRECTIVO",H69="DETECTIVO Y CORRECTIVO",H69="PREVENT, DETECT Y CORRECT",H69="PREVENTIVO",H69="DETECTIVO",H69="PREVENTIVO Y DETECTIVO")),IF(VLOOKUP(D69,$B$78:$C$82,2,FALSE)-2=$C$80,"POSIBLE",IF(VLOOKUP(D69,$B$78:$C$82,2,FALSE)-2=$C$81,"IMPROBABLE",IF(VLOOKUP(D69,$B$78:$C$82,2,FALSE)-2=$C$82,"RARO",IF(VLOOKUP(D69,$B$78:$C$82,2,FALSE)-2=$C$81,"RARO",IF(VLOOKUP(D69,$B$78:$C$82,2,FALSE)-2=$C$82,"RARO","RARO"))))),IF(AND(G69="MODERADO",H69="CORRECTIVO"),D69,IF(AND(G69="FUERTE",OR(H69="PREVENTIVO Y CORRECTIVO",H69="DETECTIVO Y CORRECTIVO",H69="PREVENT, DETECT Y CORRECT",H69="PREVENTIVO",H69="DETECTIVO",H69="PREVENTIVO Y DETECTIVO")),IF(HLOOKUP(D69,$D$76:$H$77,2,FALSE)=$D$77,IF(VLOOKUP(D69,$B$78:$C$82,2,FALSE)-2=$C$78,"ALTO",IF(VLOOKUP(D69,$B$78:$C$82,2,FALSE)-2=$C$79,"MODERADO",IF(VLOOKUP(D69,$B$78:$C$82,2,FALSE)-2=$C$80,"BAJO",IF(VLOOKUP(D69,$B$78:$C$82,2,FALSE)-2=$C$81,"BAJO",IF(VLOOKUP(D69,$B$78:$C$82,2,FALSE)-2=$C$82,"BAJO","BAJO"))))),E69),D69))))</f>
        <v>#DIV/0!</v>
      </c>
      <c r="K69" s="376" t="e">
        <f>IF(AND(G69="MODERADO",OR(H69="PREVENTIVO Y CORRECTIVO",H69="DETECTIVO Y CORRECTIVO",H69="PREVENT, DETECT Y CORRECT",H69="PREVENTIVO",H69="DETECTIVO",H69="PREVENTIVO Y DETECTIVO")),IF(HLOOKUP(E69,$D$76:$H$77,2,FALSE)=$D$77,"INSIGNIFICANTE",IF(HLOOKUP(E69,$D$76:$H$77,2,FALSE)=$E$77,"MENOR",IF(HLOOKUP(E69,$D$76:$H$77,2,FALSE)=$F$77,"MODERADO",IF(HLOOKUP(E69,$D$76:$H$77,2,FALSE)=$G$77,"MAYOR",IF(HLOOKUP(E69,$D$76:$H$77,2,FALSE)=$H$77,"CATASTROFICO",E69))))),IF(AND(G69="MODERADO",H69="CORRECTIVO"),E69,IF(AND(G69="FUERTE",OR(H69="PREVENTIVO Y CORRECTIVO",H69="DETECTIVO Y CORRECTIVO",H69="PREVENT, DETECT Y CORRECT", H69="PREVENTIVO",H69="DETECTIVO",H69="PREVENTIVO Y DETECTIVO")),IF(HLOOKUP(E69,$D$76:$H$77,2,FALSE)=$D$77,"INSIGNIFICANTE",IF(HLOOKUP(E69,$D$76:$H$77,2,FALSE)=$E$77,"MENOR",IF(HLOOKUP(E69,$D$76:$H$77,2,FALSE)=$F$77,"MODERADO",IF(HLOOKUP(E69,$D$76:$H$77,2,FALSE)=$G$77,"MAYOR",IF(HLOOKUP(E69,$D$76:$H$77,2,FALSE)=$H$77,"CATASTROFICO"))))),IF(AND(G69="FUERTE",H69="CORRECTIVO"),E69,E69))))</f>
        <v>#DIV/0!</v>
      </c>
      <c r="L69" s="16"/>
    </row>
    <row r="70" spans="1:96">
      <c r="A70" s="762"/>
      <c r="B70" s="47" t="str">
        <f>MR_Corrup1!C16</f>
        <v>--</v>
      </c>
      <c r="C70" s="3">
        <f>+MR_Corrup1!G16</f>
        <v>0</v>
      </c>
      <c r="D70" s="1">
        <f>MR_Corrup1!J16</f>
        <v>0</v>
      </c>
      <c r="E70" s="1" t="str">
        <f>+MR_Corrup1!K16</f>
        <v>SIN IMPACTO</v>
      </c>
      <c r="F70" s="1" t="e">
        <f>IF(HLOOKUP(E70,$D$76:$H$77,2,FALSE)=$D$77,IF(VLOOKUP(D70,$B$78:$C$82,2,FALSE)=$C$78,"ALTO",IF(VLOOKUP(D70,$B$78:$C$82,2,FALSE)=$C$79,"MODERADO",IF(VLOOKUP(D70,$B$78:$C$82,2,FALSE)=$C$80,"BAJO",IF(VLOOKUP(D70,$B$78:$C$82,2,FALSE)=$C$81,"BAJO",IF(VLOOKUP(D70,$B$78:$C$82,2,FALSE)=$C$82,"BAJO",0))))),IF(HLOOKUP(E70,$D$76:$H$77,2,FALSE)=$E$77,IF(VLOOKUP(D70,$B$78:$C$82,2,FALSE)=$C$78,"ALTO",IF(VLOOKUP(D70,$B$78:$C$82,2,FALSE)=$C$79,"ALTO",IF(VLOOKUP(D70,$B$78:$C$82,2,FALSE)=$C$80,"MODERADO",IF(VLOOKUP(D70,$B$78:$C$82,2,FALSE)=$C$81,"BAJO",IF(VLOOKUP(D70,$B$78:$C$82,2,FALSE)=$C$82,"BAJO",0))))),IF(HLOOKUP(E70,$D$76:$H$77,2,FALSE)=$F$77,IF(VLOOKUP(D70,$B$78:$C$82,2,FALSE)=$C$78,"EXTREMO",IF(VLOOKUP(D70,$B$78:$C$82,2,FALSE)=$C$79,"ALTO",IF(VLOOKUP(D70,$B$78:$C$82,2,FALSE)=$C$80,"ALTO",IF(VLOOKUP(D70,$B$78:$C$82,2,FALSE)=$C$81,"MODERADO",IF(VLOOKUP(D70,$B$78:$C$82,2,FALSE)=$C$82,"MODERADO",0))))),IF(HLOOKUP(E70,$D$76:$H$77,2,FALSE)=$G$77,IF(VLOOKUP(D70,$B$78:$C$82,2,FALSE)=$C$78,"EXTREMO",IF(VLOOKUP(D70,$B$78:$C$82,2,FALSE)=$C$79,"EXTREMO",IF(VLOOKUP(D70,$B$78:$C$82,2,FALSE)=$C$80,"EXTREMO",IF(VLOOKUP(D70,$B$78:$C$82,2,FALSE)=$C$81,"ALTO",IF(VLOOKUP(D70,$B$78:$C$82,2,FALSE)=$C$82,"ALTO",0))))),IF(HLOOKUP(E70,$D$76:$H$77,2,FALSE)=$H$77,IF(VLOOKUP(D70,$B$78:$C$82,2,FALSE)=$C$78,"EXTREMO",IF(VLOOKUP(D70,$B$78:$C$82,2,FALSE)=$C$79,"EXTREMO",IF(VLOOKUP(D70,$B$78:$C$82,2,FALSE)=$C$80,"EXTREMO",IF(VLOOKUP(D70,$B$78:$C$82,2,FALSE)=$C$81,"EXTREMO",IF(VLOOKUP(D70,$B$78:$C$82,2,FALSE)=$C$82,"EXTREMO",0))))),0)))))</f>
        <v>#N/A</v>
      </c>
      <c r="G70" s="1" t="e">
        <f>U56</f>
        <v>#DIV/0!</v>
      </c>
      <c r="H70" s="246">
        <f>IF(OR(D56="PREVENTIVO",D57="PREVENTIVO",D58="PREVENTIVO",D59="PREVENTIVO",D60="PREVENTIVO",D61="PREVENTIVO"),IF(OR(D56="CORRECTIVO",D57="CORRECTIVO",D58="CORRECTIVO",D59="CORRECTIVO",D60="CORRECTIVO",D61="CORRECTIVO"),IF(OR(D56="DETECTIVO",D57="DETECTIVO",D58="DETECTIVO",D59="DETECTIVO",D60="DETECTIVO",D61="DETECTIVO"),"PREVENT, DETECT Y CORRECT","PREVENTIVO Y CORRECTIVO"),IF(OR(D56="DETECTIVO",D57="DETECTIVO",D58="DETECTIVO",D59="DETECTIVO",D60="DETECTIVO",D61="DETECTIVO"),"PREVENTIVO Y DETECTIVO","PREVENTIVO")),IF(OR(D56="CORRECTIVO",D57="CORRECTIVO",D58="CORRECTIVO",D59="CORRECTIVO",D60="CORRECTIVO",D61="CORRECTIVO"),IF(OR(D56="DETECTIVO",D57="DETECTIVO",D58="DETECTIVO",D59="DETECTIVO",D60="DETECTIVO",D61="DETECTIVO"),"DETECTIVO Y CORRECTIVO","CORRECTIVO"),IF(OR(D56="DETECTIVO",D57="DETECTIVO",D58="DETECTIVO",D59="DETECTIVO",D60="DETECTIVO",D61="DETECTIVO"),"DETECTIVO",0)))</f>
        <v>0</v>
      </c>
      <c r="I70" s="14" t="e">
        <f>IF(AND(G70="MODERADO",OR(H70="PREVENTIVO Y CORRECTIVO",H70="DETECTIVO Y CORRECTIVO",H70="PREVENT, DETECT Y CORRECT",H70="PREVENTIVO",H70="DETECTIVO",H70="PREVENTIVO Y DETECTIVO")),IF(HLOOKUP(E70,$D$76:$H$77,2,FALSE)=$D$77,IF(VLOOKUP(D70,$B$78:$C$82,2,FALSE)-1=$C$78,"ALTO",IF(VLOOKUP(D70,$B$78:$C$82,2,FALSE)-1=$C$79,"MODERADO",IF(VLOOKUP(D70,$B$78:$C$82,2,FALSE)-1=$C$80,"BAJO",IF(VLOOKUP(D70,$B$78:$C$82,2,FALSE)-1=$C$81,"BAJO",IF(VLOOKUP(D70,$B$78:$C$82,2,FALSE)-1=$C$82,"BAJO","BAJO"))))),IF(HLOOKUP(E70,$D$76:$H$77,2,FALSE)=$E$77,IF(VLOOKUP(D70,$B$78:$C$82,2,FALSE)-1=$C$78,"ALTO",IF(VLOOKUP(D70,$B$78:$C$82,2,FALSE)-1=$C$79,"ALTO",IF(VLOOKUP(D70,$B$78:$C$82,2,FALSE)-1=$C$80,"MODERADO",IF(VLOOKUP(D70,$B$78:$C$82,2,FALSE)-1=$C$81,"BAJO",IF(VLOOKUP(D70,$B$78:$C$82,2,FALSE)-1=$C$82,"BAJO","BAJO"))))),IF(HLOOKUP(E70,$D$76:$H$77,2,FALSE)=$F$77,IF(VLOOKUP(D70,$B$78:$C$82,2,FALSE)-1=$C$78,"EXTREMO",IF(VLOOKUP(D70,$B$78:$C$82,2,FALSE)-1=$C$79,"ALTO",IF(VLOOKUP(D70,$B$78:$C$82,2,FALSE)-1=$C$80,"ALTO",IF(VLOOKUP(D70,$B$78:$C$82,2,FALSE)-1=$C$81,"MODERADO",IF(VLOOKUP(D70,$B$78:$C$82,2,FALSE)-1=$C$82,"MODERADO","MODERADO"))))),IF(HLOOKUP(E70,$D$76:$H$77,2,FALSE)=$G$77,IF(VLOOKUP(D70,$B$78:$C$82,2,FALSE)-1=$C$78,"EXTREMO",IF(VLOOKUP(D70,$B$78:$C$82,2,FALSE)-1=$C$79,"EXTREMO",IF(VLOOKUP(D70,$B$78:$C$82,2,FALSE)-1=$C$80,"EXTREMO",IF(VLOOKUP(D70,$B$78:$C$82,2,FALSE)-1=$C$81,"ALTO",IF(VLOOKUP(D70,$B$78:$C$82,2,FALSE)-1=$C$82,"ALTO","ALTO"))))),IF(HLOOKUP(E70,$D$76:$H$77,2,FALSE)=$H$77,IF(VLOOKUP(D70,$B$78:$C$82,2,FALSE)-1=$C$78,"EXTREMO",IF(VLOOKUP(D70,$B$78:$C$82,2,FALSE)-1=$C$79,"EXTREMO",IF(VLOOKUP(D70,$B$78:$C$82,2,FALSE)-1=$C$80,"EXTREMO",IF(VLOOKUP(D70,$B$78:$C$82,2,FALSE)-1=$C$81,"EXTREMO",IF(VLOOKUP(D70,$B$78:$C$82,2,FALSE)-1=$C$82,"ALTO","EXTREMO"))))),F70))))),IF(AND(G70="MODERADO",H70="CORRECTIVO"),F70,IF(AND(G70="FUERTE",OR(H70="PREVENTIVO Y CORRECTIVO",H70="DETECTIVO Y CORRECTIVO",H70="PREVENT, DETECT Y CORRECT", H70="PREVENTIVO",H70="DETECTIVO",H70="PREVENTIVO Y DETECTIVO")),IF(HLOOKUP(E70,$D$76:$H$77,2,FALSE)=$D$77,IF(VLOOKUP(D70,$B$78:$C$82,2,FALSE)-2=$C$78,"ALTO",IF(VLOOKUP(D70,$B$78:$C$82,2,FALSE)-2=$C$79,"MODERADO",IF(VLOOKUP(D70,$B$78:$C$82,2,FALSE)-2=$C$80,"BAJO",IF(VLOOKUP(D70,$B$78:$C$82,2,FALSE)-2=$C$81,"BAJO",IF(VLOOKUP(D70,$B$78:$C$82,2,FALSE)-2=$C$82,"BAJO","BAJO"))))),IF(HLOOKUP(E70,$D$76:$H$77,2,FALSE)=$E$77,IF(VLOOKUP(D70,$B$78:$C$82,2,FALSE)-2=$C$78,"ALTO",IF(VLOOKUP(D70,$B$78:$C$82,2,FALSE)-2=$C$79,"ALTO",IF(VLOOKUP(D70,$B$78:$C$82,2,FALSE)-2=$C$80,"MODERADO",IF(VLOOKUP(D70,$B$78:$C$82,2,FALSE)-2=$C$81,"BAJO",IF(VLOOKUP(D70,$B$78:$C$82,2,FALSE)-2=$C$82,"BAJO","BAJO"))))),IF(HLOOKUP(E70,$D$76:$H$77,2,FALSE)=$F$77,IF(VLOOKUP(D70,$B$78:$C$82,2,FALSE)-2=$C$78,"EXTREMO",IF(VLOOKUP(D70,$B$78:$C$82,2,FALSE)-2=$C$79,"ALTO",IF(VLOOKUP(D70,$B$78:$C$82,2,FALSE)-2=$C$80,"ALTO",IF(VLOOKUP(D70,$B$78:$C$82,2,FALSE)-2=$C$81,"MODERADO",IF(VLOOKUP(D70,$B$78:$C$82,2,FALSE)-2=$C$82,"MODERADO","MODERADO"))))),IF(HLOOKUP(E70,$D$76:$H$77,2,FALSE)=$G$77,IF(VLOOKUP(D70,$B$78:$C$82,2,FALSE)-2=$C$78,"EXTREMO",IF(VLOOKUP(D70,$B$78:$C$82,2,FALSE)-2=$C$79,"EXTREMO",IF(VLOOKUP(D70,$B$78:$C$82,2,FALSE)-2=$C$80,"EXTREMO",IF(VLOOKUP(D70,$B$78:$C$82,2,FALSE)-2=$C$81,"ALTO",IF(VLOOKUP(D70,$B$78:$C$82,2,FALSE)-2=$C$82,"ALTO","ALTO"))))),IF(HLOOKUP(E70,$D$76:$H$77,2,FALSE)=$H$77,IF(VLOOKUP(D70,$B$78:$C$82,2,FALSE)-2=$C$78,"EXTREMO",IF(VLOOKUP(D70,$B$78:$C$82,2,FALSE)-2=$C$79,"EXTREMO",IF(VLOOKUP(D70,$B$78:$C$82,2,FALSE)-2=$C$80,"EXTREMO",IF(VLOOKUP(D70,$B$78:$C$82,2,FALSE)-2=$C$81,"EXTREMO",IF(VLOOKUP(D70,$B$78:$C$82,2,FALSE)-2=$C$82,"EXTREMO","EXTREMO"))))),"BAJO"))))),IF(AND(G70="FUERTE",H70="CORRECTIVO"),F70,F70))))</f>
        <v>#DIV/0!</v>
      </c>
      <c r="J70" s="376" t="e">
        <f>IF(AND(G70="MODERADO",OR(H70="PREVENTIVO Y CORRECTIVO",H70="DETECTIVO Y CORRECTIVO",H70="PREVENT, DETECT Y CORRECT",H70="PREVENTIVO",H70="DETECTIVO",H70="PREVENTIVO Y DETECTIVO")),IF(VLOOKUP(D70,$B$78:$C$82,2,FALSE)-1=$C$78,"CASI SEGURO",IF(VLOOKUP(D70,$B$78:$C$82,2,FALSE)-1=$C$79,"PROBABLE",IF(VLOOKUP(D70,$B$78:$C$82,2,FALSE)-1=$C$80,"POSIBLE",IF(VLOOKUP(D70,$B$78:$C$82,2,FALSE)-1=$C$81,"IMPROBABLE",IF(VLOOKUP(D70,$B$78:$C$82,2,FALSE)-1=$C$82,"RARO","RARO"))))),IF(AND(G70="FUERTE",OR(H70="PREVENTIVO Y CORRECTIVO",H70="DETECTIVO Y CORRECTIVO",H70="PREVENT, DETECT Y CORRECT",H70="PREVENTIVO",H70="DETECTIVO",H70="PREVENTIVO Y DETECTIVO")),IF(VLOOKUP(D70,$B$78:$C$82,2,FALSE)-2=$C$80,"POSIBLE",IF(VLOOKUP(D70,$B$78:$C$82,2,FALSE)-2=$C$81,"IMPROBABLE",IF(VLOOKUP(D70,$B$78:$C$82,2,FALSE)-2=$C$82,"RARO",IF(VLOOKUP(D70,$B$78:$C$82,2,FALSE)-2=$C$81,"RARO",IF(VLOOKUP(D70,$B$78:$C$82,2,FALSE)-2=$C$82,"RARO","RARO"))))),IF(AND(G70="MODERADO",H70="CORRECTIVO"),D70,IF(AND(G70="FUERTE",OR(H70="PREVENTIVO Y CORRECTIVO",H70="DETECTIVO Y CORRECTIVO",H70="PREVENT, DETECT Y CORRECT",H70="PREVENTIVO",H70="DETECTIVO",H70="PREVENTIVO Y DETECTIVO")),IF(HLOOKUP(D70,$D$76:$H$77,2,FALSE)=$D$77,IF(VLOOKUP(D70,$B$78:$C$82,2,FALSE)-2=$C$78,"ALTO",IF(VLOOKUP(D70,$B$78:$C$82,2,FALSE)-2=$C$79,"MODERADO",IF(VLOOKUP(D70,$B$78:$C$82,2,FALSE)-2=$C$80,"BAJO",IF(VLOOKUP(D70,$B$78:$C$82,2,FALSE)-2=$C$81,"BAJO",IF(VLOOKUP(D70,$B$78:$C$82,2,FALSE)-2=$C$82,"BAJO","BAJO"))))),E70),D70))))</f>
        <v>#DIV/0!</v>
      </c>
      <c r="K70" s="376" t="e">
        <f>IF(AND(G70="MODERADO",OR(H70="PREVENTIVO Y CORRECTIVO",H70="DETECTIVO Y CORRECTIVO",H70="PREVENT, DETECT Y CORRECT",H70="PREVENTIVO",H70="DETECTIVO",H70="PREVENTIVO Y DETECTIVO")),IF(HLOOKUP(E70,$D$76:$H$77,2,FALSE)=$D$77,"INSIGNIFICANTE",IF(HLOOKUP(E70,$D$76:$H$77,2,FALSE)=$E$77,"MENOR",IF(HLOOKUP(E70,$D$76:$H$77,2,FALSE)=$F$77,"MODERADO",IF(HLOOKUP(E70,$D$76:$H$77,2,FALSE)=$G$77,"MAYOR",IF(HLOOKUP(E70,$D$76:$H$77,2,FALSE)=$H$77,"CATASTROFICO",E70))))),IF(AND(G70="MODERADO",H70="CORRECTIVO"),E70,IF(AND(G70="FUERTE",OR(H70="PREVENTIVO Y CORRECTIVO",H70="DETECTIVO Y CORRECTIVO",H70="PREVENT, DETECT Y CORRECT", H70="PREVENTIVO",H70="DETECTIVO",H70="PREVENTIVO Y DETECTIVO")),IF(HLOOKUP(E70,$D$76:$H$77,2,FALSE)=$D$77,"INSIGNIFICANTE",IF(HLOOKUP(E70,$D$76:$H$77,2,FALSE)=$E$77,"MENOR",IF(HLOOKUP(E70,$D$76:$H$77,2,FALSE)=$F$77,"MODERADO",IF(HLOOKUP(E70,$D$76:$H$77,2,FALSE)=$G$77,"MAYOR",IF(HLOOKUP(E70,$D$76:$H$77,2,FALSE)=$H$77,"CATASTROFICO"))))),IF(AND(G70="FUERTE",H70="CORRECTIVO"),E70,E70))))</f>
        <v>#DIV/0!</v>
      </c>
      <c r="L70" s="16"/>
      <c r="CD70" s="170"/>
      <c r="CE70" s="170"/>
      <c r="CF70" s="170"/>
      <c r="CG70" s="170"/>
      <c r="CH70" s="170"/>
      <c r="CI70" s="170"/>
      <c r="CJ70" s="170"/>
      <c r="CK70" s="170"/>
      <c r="CL70" s="170"/>
      <c r="CM70" s="170"/>
      <c r="CN70" s="170"/>
      <c r="CO70" s="170"/>
      <c r="CP70" s="170"/>
    </row>
    <row r="71" spans="1:96">
      <c r="CD71" s="170"/>
      <c r="CE71" s="170"/>
      <c r="CF71" s="170"/>
      <c r="CG71" s="170"/>
      <c r="CH71" s="170"/>
      <c r="CI71" s="170"/>
      <c r="CJ71" s="170"/>
      <c r="CK71" s="170"/>
      <c r="CL71" s="170"/>
      <c r="CM71" s="170"/>
      <c r="CN71" s="170"/>
      <c r="CO71" s="170"/>
      <c r="CP71" s="170"/>
    </row>
    <row r="72" spans="1:96">
      <c r="CD72" s="170"/>
      <c r="CE72" s="170"/>
      <c r="CF72" s="170"/>
      <c r="CG72" s="166"/>
      <c r="CH72" s="166"/>
      <c r="CI72" s="166"/>
      <c r="CJ72" s="166"/>
      <c r="CK72" s="166"/>
      <c r="CL72" s="166"/>
      <c r="CM72" s="166"/>
      <c r="CN72" s="170"/>
      <c r="CO72" s="170"/>
      <c r="CP72" s="170"/>
      <c r="CQ72" s="242"/>
      <c r="CR72" s="242"/>
    </row>
    <row r="73" spans="1:96" ht="15.75" thickBot="1">
      <c r="U73" s="243"/>
      <c r="CD73" s="170"/>
      <c r="CE73" s="170"/>
      <c r="CF73" s="170"/>
      <c r="CG73" s="166"/>
      <c r="CH73" s="166"/>
      <c r="CI73" s="166"/>
      <c r="CJ73" s="166"/>
      <c r="CK73" s="166"/>
      <c r="CL73" s="166"/>
      <c r="CM73" s="166"/>
      <c r="CN73" s="166"/>
      <c r="CO73" s="166"/>
      <c r="CP73" s="170"/>
      <c r="CQ73" s="242"/>
      <c r="CR73" s="242"/>
    </row>
    <row r="74" spans="1:96" ht="15.75" customHeight="1" thickBot="1">
      <c r="A74" s="763" t="s">
        <v>140</v>
      </c>
      <c r="B74" s="764"/>
      <c r="C74" s="764"/>
      <c r="D74" s="764"/>
      <c r="E74" s="764"/>
      <c r="F74" s="764"/>
      <c r="G74" s="764"/>
      <c r="H74" s="764"/>
      <c r="I74" s="764"/>
      <c r="J74" s="765"/>
      <c r="U74" s="243"/>
      <c r="CD74" s="170"/>
      <c r="CE74" s="170"/>
      <c r="CF74" s="170"/>
      <c r="CG74" s="166"/>
      <c r="CH74" s="166"/>
      <c r="CI74" s="166"/>
      <c r="CJ74" s="166"/>
      <c r="CK74" s="166"/>
      <c r="CL74" s="166"/>
      <c r="CM74" s="166"/>
      <c r="CN74" s="166"/>
      <c r="CO74" s="166"/>
      <c r="CP74" s="170"/>
      <c r="CQ74" s="242"/>
      <c r="CR74" s="242"/>
    </row>
    <row r="75" spans="1:96" ht="15.75" thickBot="1">
      <c r="A75" s="771" t="s">
        <v>50</v>
      </c>
      <c r="B75" s="772"/>
      <c r="C75" s="772"/>
      <c r="D75" s="772"/>
      <c r="E75" s="772"/>
      <c r="F75" s="772"/>
      <c r="G75" s="772"/>
      <c r="H75" s="772"/>
      <c r="I75" s="772"/>
      <c r="J75" s="773"/>
      <c r="U75" s="243"/>
      <c r="CD75" s="170"/>
      <c r="CE75" s="170"/>
      <c r="CF75" s="170"/>
      <c r="CG75" s="166"/>
      <c r="CH75" s="166"/>
      <c r="CI75" s="166"/>
      <c r="CJ75" s="166"/>
      <c r="CK75" s="166"/>
      <c r="CL75" s="166"/>
      <c r="CM75" s="166"/>
      <c r="CN75" s="166"/>
      <c r="CO75" s="166"/>
      <c r="CP75" s="170"/>
      <c r="CQ75" s="242"/>
      <c r="CR75" s="242"/>
    </row>
    <row r="76" spans="1:96">
      <c r="A76" s="774" t="s">
        <v>53</v>
      </c>
      <c r="B76" s="247"/>
      <c r="C76" s="248"/>
      <c r="D76" s="249" t="s">
        <v>54</v>
      </c>
      <c r="E76" s="249" t="s">
        <v>55</v>
      </c>
      <c r="F76" s="250" t="s">
        <v>56</v>
      </c>
      <c r="G76" s="251" t="s">
        <v>57</v>
      </c>
      <c r="H76" s="252" t="s">
        <v>58</v>
      </c>
      <c r="I76"/>
      <c r="J76" s="253"/>
      <c r="U76" s="243"/>
      <c r="CD76" s="170"/>
      <c r="CE76" s="170"/>
      <c r="CF76" s="170"/>
      <c r="CG76" s="166"/>
      <c r="CH76" s="166"/>
      <c r="CI7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6" s="166"/>
      <c r="CL76" s="166"/>
      <c r="CM76" s="166"/>
      <c r="CN76" s="166"/>
      <c r="CO76" s="166"/>
      <c r="CP76" s="170"/>
      <c r="CQ76" s="242"/>
      <c r="CR76" s="242"/>
    </row>
    <row r="77" spans="1:96" ht="15.75" thickBot="1">
      <c r="A77" s="775"/>
      <c r="B77" s="254"/>
      <c r="C77" s="255"/>
      <c r="D77" s="256">
        <v>1</v>
      </c>
      <c r="E77" s="256">
        <v>2</v>
      </c>
      <c r="F77" s="257">
        <v>3</v>
      </c>
      <c r="G77" s="256">
        <v>4</v>
      </c>
      <c r="H77" s="258">
        <v>5</v>
      </c>
      <c r="I77"/>
      <c r="J77" s="253"/>
      <c r="U77" s="243"/>
      <c r="CD77" s="170"/>
      <c r="CE77" s="170"/>
      <c r="CF77" s="170"/>
      <c r="CG77" s="166"/>
      <c r="CH77" s="166"/>
      <c r="CI7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7" s="166"/>
      <c r="CL77" s="166"/>
      <c r="CM77" s="166"/>
      <c r="CN77" s="166"/>
      <c r="CO77" s="166"/>
      <c r="CP77" s="170"/>
      <c r="CQ77" s="242"/>
      <c r="CR77" s="242"/>
    </row>
    <row r="78" spans="1:96" ht="36.75" customHeight="1">
      <c r="A78" s="775"/>
      <c r="B78" s="259" t="s">
        <v>7</v>
      </c>
      <c r="C78" s="256">
        <v>5</v>
      </c>
      <c r="D78" s="260" t="s">
        <v>59</v>
      </c>
      <c r="E78" s="261" t="s">
        <v>59</v>
      </c>
      <c r="F78" s="262" t="s">
        <v>60</v>
      </c>
      <c r="G78" s="263" t="s">
        <v>60</v>
      </c>
      <c r="H78" s="264" t="s">
        <v>60</v>
      </c>
      <c r="I78"/>
      <c r="J78" s="253"/>
      <c r="CD78" s="170"/>
      <c r="CE78" s="170"/>
      <c r="CF78" s="170"/>
      <c r="CG78" s="166"/>
      <c r="CH78" s="166"/>
      <c r="CI7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8" s="166"/>
      <c r="CL78" s="166"/>
      <c r="CM78" s="166"/>
      <c r="CN78" s="166"/>
      <c r="CO78" s="166"/>
      <c r="CP78" s="170"/>
      <c r="CQ78" s="242"/>
      <c r="CR78" s="242"/>
    </row>
    <row r="79" spans="1:96">
      <c r="A79" s="775"/>
      <c r="B79" s="259" t="s">
        <v>10</v>
      </c>
      <c r="C79" s="256">
        <v>4</v>
      </c>
      <c r="D79" s="265" t="s">
        <v>61</v>
      </c>
      <c r="E79" s="266" t="s">
        <v>59</v>
      </c>
      <c r="F79" s="267" t="s">
        <v>59</v>
      </c>
      <c r="G79" s="268" t="s">
        <v>60</v>
      </c>
      <c r="H79" s="269" t="s">
        <v>60</v>
      </c>
      <c r="I79"/>
      <c r="J79" s="253"/>
      <c r="CD79" s="170"/>
      <c r="CE79" s="170"/>
      <c r="CF79" s="170"/>
      <c r="CG79" s="166"/>
      <c r="CH79" s="166"/>
      <c r="CI7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9" s="166"/>
      <c r="CL79" s="166"/>
      <c r="CM79" s="166"/>
      <c r="CN79" s="166"/>
      <c r="CO79" s="166"/>
      <c r="CP79" s="170"/>
      <c r="CQ79" s="242"/>
      <c r="CR79" s="242"/>
    </row>
    <row r="80" spans="1:96">
      <c r="A80" s="775"/>
      <c r="B80" s="259" t="s">
        <v>13</v>
      </c>
      <c r="C80" s="256">
        <v>3</v>
      </c>
      <c r="D80" s="270" t="s">
        <v>62</v>
      </c>
      <c r="E80" s="271" t="s">
        <v>61</v>
      </c>
      <c r="F80" s="267" t="s">
        <v>59</v>
      </c>
      <c r="G80" s="272" t="s">
        <v>60</v>
      </c>
      <c r="H80" s="269" t="s">
        <v>60</v>
      </c>
      <c r="I80"/>
      <c r="J80" s="253"/>
      <c r="CD80" s="170"/>
      <c r="CE80" s="170"/>
      <c r="CF80" s="170"/>
      <c r="CG80" s="166"/>
      <c r="CH80" s="166"/>
      <c r="CI8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0" s="166"/>
      <c r="CL80" s="166"/>
      <c r="CM80" s="166"/>
      <c r="CN80" s="166"/>
      <c r="CO80" s="166"/>
      <c r="CP80" s="170"/>
      <c r="CQ80" s="242"/>
      <c r="CR80" s="242"/>
    </row>
    <row r="81" spans="1:96" ht="15" customHeight="1">
      <c r="A81" s="775"/>
      <c r="B81" s="259" t="s">
        <v>16</v>
      </c>
      <c r="C81" s="256">
        <v>2</v>
      </c>
      <c r="D81" s="270" t="s">
        <v>62</v>
      </c>
      <c r="E81" s="273" t="s">
        <v>62</v>
      </c>
      <c r="F81" s="274" t="s">
        <v>61</v>
      </c>
      <c r="G81" s="275" t="s">
        <v>59</v>
      </c>
      <c r="H81" s="269" t="s">
        <v>60</v>
      </c>
      <c r="I81"/>
      <c r="J81" s="253"/>
      <c r="CD81" s="170"/>
      <c r="CE81" s="170"/>
      <c r="CF81" s="170"/>
      <c r="CG81" s="166"/>
      <c r="CH81" s="166"/>
      <c r="CI81"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1"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4117,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1" s="166"/>
      <c r="CL81" s="166"/>
      <c r="CM81" s="166"/>
      <c r="CN81" s="166"/>
      <c r="CO81" s="166"/>
      <c r="CP81" s="170"/>
      <c r="CQ81" s="242"/>
      <c r="CR81" s="242"/>
    </row>
    <row r="82" spans="1:96" ht="15.75" thickBot="1">
      <c r="A82" s="775"/>
      <c r="B82" s="259" t="s">
        <v>19</v>
      </c>
      <c r="C82" s="256">
        <v>1</v>
      </c>
      <c r="D82" s="276" t="s">
        <v>62</v>
      </c>
      <c r="E82" s="277" t="s">
        <v>62</v>
      </c>
      <c r="F82" s="278" t="s">
        <v>61</v>
      </c>
      <c r="G82" s="279" t="s">
        <v>59</v>
      </c>
      <c r="H82" s="269" t="s">
        <v>60</v>
      </c>
      <c r="I82"/>
      <c r="J82" s="253"/>
      <c r="CD82" s="170"/>
      <c r="CE82" s="170"/>
      <c r="CF82" s="170"/>
      <c r="CG82" s="166"/>
      <c r="CH82" s="166"/>
      <c r="CI82"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2"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4118,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2" s="166"/>
      <c r="CL82" s="166"/>
      <c r="CM82" s="166"/>
      <c r="CN82" s="166"/>
      <c r="CO82" s="166"/>
      <c r="CP82" s="170"/>
      <c r="CQ82" s="242"/>
      <c r="CR82" s="242"/>
    </row>
    <row r="83" spans="1:96" ht="15.75" thickBot="1">
      <c r="A83" s="776"/>
      <c r="B83" s="280"/>
      <c r="C83" s="281"/>
      <c r="D83" s="281"/>
      <c r="E83" s="281"/>
      <c r="F83" s="281"/>
      <c r="G83" s="281"/>
      <c r="H83" s="281"/>
      <c r="I83" s="281"/>
      <c r="J83" s="282"/>
      <c r="CD83" s="170"/>
      <c r="CE83" s="170"/>
      <c r="CF83" s="170"/>
      <c r="CG83" s="166"/>
      <c r="CH83" s="166"/>
      <c r="CI83"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3"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4119,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3" s="166"/>
      <c r="CL83" s="166"/>
      <c r="CM83" s="166"/>
      <c r="CN83" s="166"/>
      <c r="CO83" s="166"/>
      <c r="CP83" s="170"/>
      <c r="CQ83" s="242"/>
      <c r="CR83" s="242"/>
    </row>
    <row r="84" spans="1:96">
      <c r="CD84" s="170"/>
      <c r="CE84" s="170"/>
      <c r="CF84" s="170"/>
      <c r="CG84" s="166"/>
      <c r="CH84" s="166"/>
      <c r="CI84"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4"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4120,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4" s="166"/>
      <c r="CL84" s="166"/>
      <c r="CM84" s="166"/>
      <c r="CN84" s="166"/>
      <c r="CO84" s="166"/>
      <c r="CP84" s="170"/>
      <c r="CQ84" s="242"/>
      <c r="CR84" s="242"/>
    </row>
    <row r="85" spans="1:96">
      <c r="CD85" s="170"/>
      <c r="CE85" s="170"/>
      <c r="CF85" s="170"/>
      <c r="CG85" s="166"/>
      <c r="CH85" s="166"/>
      <c r="CI85"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5"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4121,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5" s="166"/>
      <c r="CL85" s="166"/>
      <c r="CM85" s="166"/>
      <c r="CN85" s="166"/>
      <c r="CO85" s="166"/>
      <c r="CP85" s="170"/>
      <c r="CQ85" s="242"/>
      <c r="CR85" s="242"/>
    </row>
    <row r="86" spans="1:96" ht="45" customHeight="1">
      <c r="E86" s="766" t="s">
        <v>90</v>
      </c>
      <c r="F86" s="767"/>
      <c r="H86" s="605" t="s">
        <v>98</v>
      </c>
      <c r="I86" s="605"/>
      <c r="CD86" s="170"/>
      <c r="CE86" s="170"/>
      <c r="CF86" s="170"/>
      <c r="CG86" s="166"/>
      <c r="CH86" s="166"/>
      <c r="CI8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6" s="166"/>
      <c r="CL86" s="166"/>
      <c r="CM86" s="166"/>
      <c r="CN86" s="166"/>
      <c r="CO86" s="166"/>
      <c r="CP86" s="170"/>
      <c r="CQ86" s="242"/>
      <c r="CR86" s="242"/>
    </row>
    <row r="87" spans="1:96" ht="45">
      <c r="E87" s="9" t="s">
        <v>91</v>
      </c>
      <c r="F87" s="9" t="s">
        <v>92</v>
      </c>
      <c r="H87" s="9" t="s">
        <v>175</v>
      </c>
      <c r="I87" s="9" t="s">
        <v>174</v>
      </c>
      <c r="CD87" s="170"/>
      <c r="CE87" s="170"/>
      <c r="CF87" s="170"/>
      <c r="CG87" s="166"/>
      <c r="CH87" s="166"/>
      <c r="CI8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7" s="166"/>
      <c r="CL87" s="166"/>
      <c r="CM87" s="166"/>
      <c r="CN87" s="166"/>
      <c r="CO87" s="166"/>
      <c r="CP87" s="170"/>
      <c r="CQ87" s="242"/>
      <c r="CR87" s="242"/>
    </row>
    <row r="88" spans="1:96" ht="45">
      <c r="E88" s="1" t="s">
        <v>93</v>
      </c>
      <c r="F88" s="17" t="s">
        <v>94</v>
      </c>
      <c r="H88" s="1" t="s">
        <v>99</v>
      </c>
      <c r="I88" s="17" t="s">
        <v>100</v>
      </c>
      <c r="CD88" s="170"/>
      <c r="CE88" s="170"/>
      <c r="CF88" s="170"/>
      <c r="CG88" s="166"/>
      <c r="CH88" s="166"/>
      <c r="CI8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8" s="166"/>
      <c r="CL88" s="166"/>
      <c r="CM88" s="166"/>
      <c r="CN88" s="166"/>
      <c r="CO88" s="166"/>
      <c r="CP88" s="170"/>
      <c r="CQ88" s="242"/>
      <c r="CR88" s="242"/>
    </row>
    <row r="89" spans="1:96" ht="53.25" customHeight="1">
      <c r="E89" s="1" t="s">
        <v>24</v>
      </c>
      <c r="F89" s="17" t="s">
        <v>95</v>
      </c>
      <c r="H89" s="1" t="s">
        <v>24</v>
      </c>
      <c r="I89" s="17" t="s">
        <v>101</v>
      </c>
      <c r="CD89" s="170"/>
      <c r="CE89" s="170"/>
      <c r="CF89" s="170"/>
      <c r="CG89" s="166"/>
      <c r="CH89" s="166"/>
      <c r="CI8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9" s="166"/>
      <c r="CL89" s="166"/>
      <c r="CM89" s="166"/>
      <c r="CN89" s="166"/>
      <c r="CO89" s="166"/>
      <c r="CP89" s="170"/>
      <c r="CQ89" s="242"/>
      <c r="CR89" s="242"/>
    </row>
    <row r="90" spans="1:96" ht="45.75" customHeight="1">
      <c r="E90" s="1" t="s">
        <v>96</v>
      </c>
      <c r="F90" s="17" t="s">
        <v>97</v>
      </c>
      <c r="H90" s="1" t="s">
        <v>96</v>
      </c>
      <c r="I90" s="17" t="s">
        <v>102</v>
      </c>
      <c r="CD90" s="170"/>
      <c r="CE90" s="170"/>
      <c r="CF90" s="170"/>
      <c r="CG90" s="166"/>
      <c r="CH90" s="166"/>
      <c r="CI9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0" s="166"/>
      <c r="CL90" s="166"/>
      <c r="CM90" s="166"/>
      <c r="CN90" s="166"/>
      <c r="CO90" s="166"/>
      <c r="CP90" s="170"/>
    </row>
    <row r="91" spans="1:96">
      <c r="E91" s="145"/>
      <c r="CD91" s="170"/>
      <c r="CE91" s="170"/>
      <c r="CF91" s="170"/>
      <c r="CG91" s="166"/>
      <c r="CH91" s="166"/>
      <c r="CI91"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1"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4127,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1" s="166"/>
      <c r="CL91" s="166"/>
      <c r="CM91" s="166"/>
      <c r="CN91" s="166"/>
      <c r="CO91" s="166"/>
      <c r="CP91" s="170"/>
    </row>
    <row r="92" spans="1:96">
      <c r="CD92" s="170"/>
      <c r="CE92" s="170"/>
      <c r="CF92" s="170"/>
      <c r="CG92" s="166"/>
      <c r="CH92" s="166"/>
      <c r="CI92"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2"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4128,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2" s="166"/>
      <c r="CL92" s="166"/>
      <c r="CM92" s="166"/>
      <c r="CN92" s="166"/>
      <c r="CO92" s="166"/>
      <c r="CP92" s="170"/>
    </row>
    <row r="93" spans="1:96">
      <c r="C93" s="737" t="s">
        <v>103</v>
      </c>
      <c r="D93" s="721"/>
      <c r="E93" s="721"/>
      <c r="F93" s="721"/>
      <c r="G93" s="721"/>
      <c r="H93" s="721"/>
      <c r="CD93" s="170"/>
      <c r="CE93" s="170"/>
      <c r="CF93" s="170"/>
      <c r="CG93" s="166"/>
      <c r="CH93" s="166"/>
      <c r="CI93"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3"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4129,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3" s="166"/>
      <c r="CL93" s="166"/>
      <c r="CM93" s="166"/>
      <c r="CN93" s="166"/>
      <c r="CO93" s="166"/>
      <c r="CP93" s="170"/>
    </row>
    <row r="94" spans="1:96" ht="75" customHeight="1">
      <c r="C94" s="283" t="s">
        <v>104</v>
      </c>
      <c r="D94" s="48" t="s">
        <v>105</v>
      </c>
      <c r="E94" s="768" t="s">
        <v>106</v>
      </c>
      <c r="F94" s="769"/>
      <c r="G94" s="770"/>
      <c r="H94" s="4" t="s">
        <v>107</v>
      </c>
      <c r="CD94" s="170"/>
      <c r="CE94" s="170"/>
      <c r="CF94" s="170"/>
      <c r="CG94" s="166"/>
      <c r="CH94" s="166"/>
      <c r="CI94"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4"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4130,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4" s="166"/>
      <c r="CL94" s="166"/>
      <c r="CM94" s="166"/>
      <c r="CN94" s="166"/>
      <c r="CO94" s="166"/>
      <c r="CP94" s="170"/>
    </row>
    <row r="95" spans="1:96" ht="30">
      <c r="C95" s="755" t="s">
        <v>108</v>
      </c>
      <c r="D95" s="17" t="s">
        <v>109</v>
      </c>
      <c r="E95" s="17" t="s">
        <v>110</v>
      </c>
      <c r="F95" s="17" t="s">
        <v>111</v>
      </c>
      <c r="G95" s="47">
        <v>100</v>
      </c>
      <c r="H95" s="47" t="s">
        <v>112</v>
      </c>
      <c r="CD95" s="170"/>
      <c r="CE95" s="170"/>
      <c r="CF95" s="170"/>
      <c r="CG95" s="166"/>
      <c r="CH95" s="166"/>
      <c r="CI95"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5"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4131,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5" s="166"/>
      <c r="CL95" s="166"/>
      <c r="CM95" s="166"/>
      <c r="CN95" s="166"/>
      <c r="CO95" s="166"/>
      <c r="CP95" s="170"/>
    </row>
    <row r="96" spans="1:96" ht="30">
      <c r="C96" s="756"/>
      <c r="D96" s="17" t="s">
        <v>113</v>
      </c>
      <c r="E96" s="17" t="s">
        <v>114</v>
      </c>
      <c r="F96" s="17" t="s">
        <v>115</v>
      </c>
      <c r="G96" s="47">
        <v>50</v>
      </c>
      <c r="H96" s="47" t="s">
        <v>116</v>
      </c>
      <c r="CD96" s="170"/>
      <c r="CE96" s="170"/>
      <c r="CF96" s="170"/>
      <c r="CG96" s="166"/>
      <c r="CH96" s="166"/>
      <c r="CI9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6" s="166"/>
      <c r="CL96" s="166"/>
      <c r="CM96" s="166"/>
      <c r="CN96" s="166"/>
      <c r="CO96" s="166"/>
      <c r="CP96" s="170"/>
    </row>
    <row r="97" spans="3:94">
      <c r="C97" s="757"/>
      <c r="D97" s="17" t="s">
        <v>117</v>
      </c>
      <c r="E97" s="17" t="s">
        <v>118</v>
      </c>
      <c r="F97" s="17" t="s">
        <v>119</v>
      </c>
      <c r="G97" s="47">
        <v>0</v>
      </c>
      <c r="H97" s="47" t="s">
        <v>116</v>
      </c>
      <c r="CD97" s="170"/>
      <c r="CE97" s="170"/>
      <c r="CF97" s="170"/>
      <c r="CG97" s="166"/>
      <c r="CH97" s="166"/>
      <c r="CI9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7" s="166"/>
      <c r="CL97" s="166"/>
      <c r="CM97" s="166"/>
      <c r="CN97" s="166"/>
      <c r="CO97" s="166"/>
      <c r="CP97" s="170"/>
    </row>
    <row r="98" spans="3:94" ht="30">
      <c r="C98" s="755" t="s">
        <v>120</v>
      </c>
      <c r="D98" s="17" t="s">
        <v>109</v>
      </c>
      <c r="E98" s="17" t="s">
        <v>121</v>
      </c>
      <c r="F98" s="17" t="s">
        <v>122</v>
      </c>
      <c r="G98" s="47">
        <v>50</v>
      </c>
      <c r="H98" s="47" t="s">
        <v>116</v>
      </c>
      <c r="CD98" s="170"/>
      <c r="CE98" s="170"/>
      <c r="CF98" s="170"/>
      <c r="CG98" s="166"/>
      <c r="CH98" s="166"/>
      <c r="CI9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8" s="166"/>
      <c r="CL98" s="166"/>
      <c r="CM98" s="166"/>
      <c r="CN98" s="166"/>
      <c r="CO98" s="166"/>
      <c r="CP98" s="170"/>
    </row>
    <row r="99" spans="3:94" ht="30">
      <c r="C99" s="756"/>
      <c r="D99" s="17" t="s">
        <v>113</v>
      </c>
      <c r="E99" s="17" t="s">
        <v>123</v>
      </c>
      <c r="F99" s="17" t="s">
        <v>124</v>
      </c>
      <c r="G99" s="47">
        <v>50</v>
      </c>
      <c r="H99" s="47" t="s">
        <v>116</v>
      </c>
      <c r="CD99" s="170"/>
      <c r="CE99" s="170"/>
      <c r="CF99" s="170"/>
      <c r="CG99" s="166"/>
      <c r="CH99" s="166"/>
      <c r="CI9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9" s="166"/>
      <c r="CL99" s="166"/>
      <c r="CM99" s="166"/>
      <c r="CN99" s="166"/>
      <c r="CO99" s="166"/>
      <c r="CP99" s="170"/>
    </row>
    <row r="100" spans="3:94">
      <c r="C100" s="757"/>
      <c r="D100" s="17" t="s">
        <v>117</v>
      </c>
      <c r="E100" s="17" t="s">
        <v>125</v>
      </c>
      <c r="F100" s="17" t="s">
        <v>126</v>
      </c>
      <c r="G100" s="47">
        <v>0</v>
      </c>
      <c r="H100" s="47" t="s">
        <v>116</v>
      </c>
      <c r="CD100" s="170"/>
      <c r="CE100" s="170"/>
      <c r="CF100" s="170"/>
      <c r="CG100" s="166"/>
      <c r="CH100" s="166"/>
      <c r="CI10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0" s="166"/>
      <c r="CL100" s="166"/>
      <c r="CM100" s="166"/>
      <c r="CN100" s="166"/>
      <c r="CO100" s="166"/>
      <c r="CP100" s="170"/>
    </row>
    <row r="101" spans="3:94" ht="30">
      <c r="C101" s="755" t="s">
        <v>127</v>
      </c>
      <c r="D101" s="17" t="s">
        <v>109</v>
      </c>
      <c r="E101" s="17" t="s">
        <v>128</v>
      </c>
      <c r="F101" s="17" t="s">
        <v>129</v>
      </c>
      <c r="G101" s="47">
        <v>0</v>
      </c>
      <c r="H101" s="47" t="s">
        <v>116</v>
      </c>
      <c r="CD101" s="170"/>
      <c r="CE101" s="170"/>
      <c r="CF101" s="170"/>
      <c r="CG101" s="166"/>
      <c r="CH101" s="166"/>
      <c r="CI101"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1"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4137,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1" s="166"/>
      <c r="CL101" s="166"/>
      <c r="CM101" s="166"/>
      <c r="CN101" s="166"/>
      <c r="CO101" s="166"/>
      <c r="CP101" s="170"/>
    </row>
    <row r="102" spans="3:94" ht="30">
      <c r="C102" s="756"/>
      <c r="D102" s="17" t="s">
        <v>113</v>
      </c>
      <c r="E102" s="17" t="s">
        <v>130</v>
      </c>
      <c r="F102" s="17" t="s">
        <v>131</v>
      </c>
      <c r="G102" s="47">
        <v>0</v>
      </c>
      <c r="H102" s="47" t="s">
        <v>116</v>
      </c>
      <c r="CD102" s="170"/>
      <c r="CE102" s="170"/>
      <c r="CF102" s="170"/>
      <c r="CG102" s="166"/>
      <c r="CH102" s="166"/>
      <c r="CI102"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2"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4138,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2" s="166"/>
      <c r="CL102" s="166"/>
      <c r="CM102" s="166"/>
      <c r="CN102" s="166"/>
      <c r="CO102" s="166"/>
      <c r="CP102" s="170"/>
    </row>
    <row r="103" spans="3:94">
      <c r="C103" s="757"/>
      <c r="D103" s="17" t="s">
        <v>117</v>
      </c>
      <c r="E103" s="17" t="s">
        <v>132</v>
      </c>
      <c r="F103" s="17" t="s">
        <v>133</v>
      </c>
      <c r="G103" s="47">
        <v>0</v>
      </c>
      <c r="H103" s="47" t="s">
        <v>116</v>
      </c>
      <c r="CD103" s="170"/>
      <c r="CE103" s="170"/>
      <c r="CF103" s="170"/>
      <c r="CG103" s="166"/>
      <c r="CH103" s="166"/>
      <c r="CI103"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3"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4139,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3" s="166"/>
      <c r="CL103" s="166"/>
      <c r="CM103" s="166"/>
      <c r="CN103" s="166"/>
      <c r="CO103" s="166"/>
      <c r="CP103" s="170"/>
    </row>
    <row r="104" spans="3:94">
      <c r="CD104" s="170"/>
      <c r="CE104" s="170"/>
      <c r="CF104" s="170"/>
      <c r="CG104" s="166"/>
      <c r="CH104" s="166"/>
      <c r="CI104"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4"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4140,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4" s="166"/>
      <c r="CL104" s="166"/>
      <c r="CM104" s="166"/>
      <c r="CN104" s="166"/>
      <c r="CO104" s="166"/>
      <c r="CP104" s="170"/>
    </row>
    <row r="105" spans="3:94">
      <c r="C105" s="284" t="s">
        <v>142</v>
      </c>
      <c r="D105" s="285"/>
      <c r="E105" s="285"/>
      <c r="F105" s="285"/>
      <c r="G105" s="286"/>
      <c r="I105" s="758" t="s">
        <v>137</v>
      </c>
      <c r="J105" s="759"/>
      <c r="CD105" s="170"/>
      <c r="CE105" s="170"/>
      <c r="CF105" s="170"/>
      <c r="CG105" s="166"/>
      <c r="CH105" s="166"/>
      <c r="CI105"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5"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4141,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5" s="166"/>
      <c r="CL105" s="166"/>
      <c r="CM105" s="166"/>
      <c r="CN105" s="166"/>
      <c r="CO105" s="166"/>
      <c r="CP105" s="170"/>
    </row>
    <row r="106" spans="3:94" ht="60">
      <c r="C106" s="287" t="s">
        <v>137</v>
      </c>
      <c r="D106" s="4" t="s">
        <v>138</v>
      </c>
      <c r="E106" s="4" t="s">
        <v>143</v>
      </c>
      <c r="F106" s="4" t="s">
        <v>144</v>
      </c>
      <c r="G106" s="4" t="s">
        <v>145</v>
      </c>
      <c r="I106" s="47" t="s">
        <v>146</v>
      </c>
      <c r="J106" s="291" t="s">
        <v>147</v>
      </c>
      <c r="CD106" s="170"/>
      <c r="CE106" s="170"/>
      <c r="CF106" s="170"/>
      <c r="CG106" s="166"/>
      <c r="CH106" s="166"/>
      <c r="CI10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6" s="166"/>
      <c r="CL106" s="166"/>
      <c r="CM106" s="166"/>
      <c r="CN106" s="166"/>
      <c r="CO106" s="166"/>
      <c r="CP106" s="170"/>
    </row>
    <row r="107" spans="3:94" ht="60">
      <c r="C107" s="3" t="s">
        <v>93</v>
      </c>
      <c r="D107" s="288" t="s">
        <v>148</v>
      </c>
      <c r="E107" s="288" t="s">
        <v>149</v>
      </c>
      <c r="F107" s="47">
        <v>2</v>
      </c>
      <c r="G107" s="47">
        <v>2</v>
      </c>
      <c r="I107" s="47" t="s">
        <v>56</v>
      </c>
      <c r="J107" s="18" t="s">
        <v>150</v>
      </c>
      <c r="CD107" s="170"/>
      <c r="CE107" s="170"/>
      <c r="CF107" s="170"/>
      <c r="CG107" s="166"/>
      <c r="CH107" s="166"/>
      <c r="CI10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7" s="166"/>
      <c r="CL107" s="166"/>
      <c r="CM107" s="166"/>
      <c r="CN107" s="166"/>
      <c r="CO107" s="166"/>
      <c r="CP107" s="170"/>
    </row>
    <row r="108" spans="3:94" ht="60">
      <c r="C108" s="3" t="s">
        <v>93</v>
      </c>
      <c r="D108" s="288" t="s">
        <v>148</v>
      </c>
      <c r="E108" s="289"/>
      <c r="F108" s="47">
        <v>2</v>
      </c>
      <c r="G108" s="47">
        <v>0</v>
      </c>
      <c r="I108" s="47" t="s">
        <v>151</v>
      </c>
      <c r="J108" s="18" t="s">
        <v>152</v>
      </c>
      <c r="CD108" s="170"/>
      <c r="CE108" s="170"/>
      <c r="CF108" s="170"/>
      <c r="CG108" s="166"/>
      <c r="CH108" s="166"/>
      <c r="CI10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8" s="166"/>
      <c r="CL108" s="166"/>
      <c r="CM108" s="166"/>
      <c r="CN108" s="166"/>
      <c r="CO108" s="166"/>
      <c r="CP108" s="170"/>
    </row>
    <row r="109" spans="3:94">
      <c r="C109" s="3" t="s">
        <v>93</v>
      </c>
      <c r="D109" s="290"/>
      <c r="E109" s="288" t="s">
        <v>149</v>
      </c>
      <c r="F109" s="47">
        <v>0</v>
      </c>
      <c r="G109" s="47">
        <v>2</v>
      </c>
      <c r="CD109" s="170"/>
      <c r="CE109" s="170"/>
      <c r="CF109" s="170"/>
      <c r="CG109" s="166"/>
      <c r="CH109" s="166"/>
      <c r="CI10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9" s="166"/>
      <c r="CL109" s="166"/>
      <c r="CM109" s="166"/>
      <c r="CN109" s="166"/>
      <c r="CO109" s="166"/>
      <c r="CP109" s="170"/>
    </row>
    <row r="110" spans="3:94" ht="30">
      <c r="C110" s="3" t="s">
        <v>24</v>
      </c>
      <c r="D110" s="288" t="s">
        <v>148</v>
      </c>
      <c r="E110" s="288" t="s">
        <v>149</v>
      </c>
      <c r="F110" s="47">
        <v>1</v>
      </c>
      <c r="G110" s="47">
        <v>1</v>
      </c>
      <c r="CD110" s="170"/>
      <c r="CE110" s="170"/>
      <c r="CF110" s="170"/>
      <c r="CG110" s="166"/>
      <c r="CH110" s="166"/>
      <c r="CI11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1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10" s="166"/>
      <c r="CL110" s="166"/>
      <c r="CM110" s="166"/>
      <c r="CN110" s="166"/>
      <c r="CO110" s="166"/>
      <c r="CP110" s="170"/>
    </row>
    <row r="111" spans="3:94" ht="30">
      <c r="C111" s="3" t="s">
        <v>24</v>
      </c>
      <c r="D111" s="288" t="s">
        <v>148</v>
      </c>
      <c r="E111" s="290"/>
      <c r="F111" s="47">
        <v>1</v>
      </c>
      <c r="G111" s="47">
        <v>0</v>
      </c>
      <c r="CD111" s="170"/>
      <c r="CE111" s="170"/>
      <c r="CF111" s="170"/>
      <c r="CG111" s="166"/>
      <c r="CH111" s="166"/>
      <c r="CI111" s="166"/>
      <c r="CJ111" s="166"/>
      <c r="CK111" s="166"/>
      <c r="CL111" s="166"/>
      <c r="CM111" s="166"/>
      <c r="CN111" s="166"/>
      <c r="CO111" s="166"/>
      <c r="CP111" s="170"/>
    </row>
    <row r="112" spans="3:94">
      <c r="C112" s="3" t="s">
        <v>24</v>
      </c>
      <c r="D112" s="290"/>
      <c r="E112" s="288" t="s">
        <v>149</v>
      </c>
      <c r="F112" s="47">
        <v>0</v>
      </c>
      <c r="G112" s="47">
        <v>1</v>
      </c>
      <c r="CD112" s="170"/>
      <c r="CE112" s="170"/>
      <c r="CF112" s="170"/>
      <c r="CG112" s="166"/>
      <c r="CH112" s="166"/>
      <c r="CI112" s="166"/>
      <c r="CJ112" s="166"/>
      <c r="CK112" s="166"/>
      <c r="CL112" s="166"/>
      <c r="CM112" s="166"/>
      <c r="CN112" s="166"/>
      <c r="CO112" s="166"/>
      <c r="CP112" s="170"/>
    </row>
    <row r="113" spans="3:94" ht="31.5" customHeight="1">
      <c r="C113" s="738" t="s">
        <v>153</v>
      </c>
      <c r="D113" s="738"/>
      <c r="E113" s="738"/>
      <c r="F113" s="738"/>
      <c r="G113" s="738"/>
      <c r="CD113" s="170"/>
      <c r="CE113" s="170"/>
      <c r="CF113" s="170"/>
      <c r="CG113" s="166"/>
      <c r="CH113" s="166"/>
      <c r="CI113" s="166"/>
      <c r="CJ113" s="166"/>
      <c r="CK113" s="166"/>
      <c r="CL113" s="166"/>
      <c r="CM113" s="166"/>
      <c r="CN113" s="166"/>
      <c r="CO113" s="166"/>
      <c r="CP113" s="170"/>
    </row>
    <row r="114" spans="3:94">
      <c r="CE114" s="170"/>
      <c r="CF114" s="170"/>
      <c r="CG114" s="166"/>
      <c r="CH114" s="166"/>
      <c r="CI114" s="166"/>
      <c r="CJ114" s="166"/>
      <c r="CK114" s="166"/>
      <c r="CL114" s="166"/>
      <c r="CM114" s="166"/>
      <c r="CN114" s="166"/>
      <c r="CO114" s="166"/>
    </row>
    <row r="115" spans="3:94" ht="30" customHeight="1">
      <c r="CE115" s="170"/>
      <c r="CF115" s="170"/>
      <c r="CG115" s="166"/>
      <c r="CH115" s="166"/>
      <c r="CI115" s="166"/>
      <c r="CJ115" s="166"/>
      <c r="CK115" s="166"/>
      <c r="CL115" s="166"/>
      <c r="CM115" s="166"/>
      <c r="CN115" s="166"/>
      <c r="CO115" s="166"/>
    </row>
    <row r="116" spans="3:94">
      <c r="CE116" s="170"/>
      <c r="CF116" s="170"/>
      <c r="CG116" s="166"/>
      <c r="CH116" s="166"/>
      <c r="CI116" s="166"/>
      <c r="CJ116" s="166"/>
      <c r="CK116" s="166"/>
      <c r="CL116" s="166"/>
      <c r="CM116" s="166"/>
      <c r="CN116" s="166"/>
      <c r="CO116" s="166"/>
    </row>
    <row r="117" spans="3:94">
      <c r="CE117" s="170"/>
      <c r="CF117" s="170"/>
      <c r="CG117" s="166"/>
      <c r="CH117" s="166"/>
      <c r="CI117" s="166"/>
      <c r="CJ117" s="166"/>
      <c r="CK117" s="166"/>
      <c r="CL117" s="166"/>
      <c r="CM117" s="166"/>
      <c r="CN117" s="166"/>
      <c r="CO117" s="166"/>
    </row>
    <row r="118" spans="3:94">
      <c r="CE118" s="170"/>
      <c r="CF118" s="170"/>
      <c r="CG118" s="166"/>
      <c r="CH118" s="166"/>
      <c r="CI118" s="166"/>
      <c r="CJ118" s="166"/>
      <c r="CK118" s="166"/>
      <c r="CL118" s="166"/>
      <c r="CM118" s="166"/>
      <c r="CN118" s="166"/>
      <c r="CO118" s="166"/>
    </row>
    <row r="119" spans="3:94">
      <c r="CE119" s="170"/>
      <c r="CF119" s="170"/>
      <c r="CG119" s="166"/>
      <c r="CH119" s="166"/>
      <c r="CI119" s="166"/>
      <c r="CJ119" s="166"/>
      <c r="CK119" s="166"/>
      <c r="CL119" s="166"/>
      <c r="CM119" s="166"/>
      <c r="CN119" s="166"/>
      <c r="CO119" s="166"/>
    </row>
    <row r="120" spans="3:94">
      <c r="CE120" s="170"/>
      <c r="CF120" s="170"/>
      <c r="CG120" s="166"/>
      <c r="CH120" s="166"/>
      <c r="CI120" s="166"/>
      <c r="CJ120" s="166"/>
      <c r="CK120" s="166"/>
      <c r="CL120" s="166"/>
      <c r="CM120" s="166"/>
      <c r="CN120" s="166"/>
      <c r="CO120" s="166"/>
    </row>
    <row r="121" spans="3:94">
      <c r="CE121" s="170"/>
      <c r="CF121" s="170"/>
      <c r="CG121" s="170"/>
      <c r="CH121" s="170"/>
      <c r="CI121" s="170"/>
      <c r="CJ121" s="170"/>
      <c r="CK121" s="170"/>
      <c r="CL121" s="170"/>
      <c r="CM121" s="170"/>
      <c r="CN121" s="170"/>
      <c r="CO121" s="170"/>
    </row>
    <row r="122" spans="3:94">
      <c r="CE122" s="170"/>
      <c r="CF122" s="170"/>
      <c r="CG122" s="170"/>
      <c r="CH122" s="170"/>
      <c r="CI122" s="170"/>
      <c r="CJ122" s="170"/>
      <c r="CK122" s="170"/>
      <c r="CL122" s="170"/>
      <c r="CM122" s="170"/>
      <c r="CN122" s="170"/>
      <c r="CO122" s="170"/>
    </row>
    <row r="123" spans="3:94">
      <c r="CE123" s="170"/>
      <c r="CF123" s="170"/>
      <c r="CG123" s="170"/>
      <c r="CH123" s="170"/>
      <c r="CI123" s="170"/>
      <c r="CJ123" s="170"/>
      <c r="CK123" s="170"/>
      <c r="CL123" s="170"/>
      <c r="CM123" s="170"/>
      <c r="CN123" s="170"/>
      <c r="CO123" s="170"/>
    </row>
    <row r="124" spans="3:94">
      <c r="CE124" s="170"/>
      <c r="CF124" s="170"/>
      <c r="CG124" s="170"/>
      <c r="CH124" s="170"/>
      <c r="CI124" s="170"/>
      <c r="CJ124" s="170"/>
      <c r="CK124" s="170"/>
      <c r="CL124" s="170"/>
      <c r="CM124" s="170"/>
      <c r="CN124" s="170"/>
      <c r="CO124" s="170"/>
    </row>
    <row r="125" spans="3:94">
      <c r="CE125" s="170"/>
      <c r="CF125" s="170"/>
      <c r="CG125" s="170"/>
      <c r="CH125" s="170"/>
      <c r="CI125" s="170"/>
      <c r="CJ125" s="170"/>
      <c r="CK125" s="170"/>
      <c r="CL125" s="170"/>
      <c r="CM125" s="170"/>
      <c r="CN125" s="170"/>
      <c r="CO125" s="170"/>
    </row>
    <row r="126" spans="3:94">
      <c r="CE126" s="170"/>
      <c r="CF126" s="170"/>
      <c r="CG126" s="170"/>
      <c r="CH126" s="170"/>
      <c r="CI126" s="170"/>
      <c r="CJ126" s="170"/>
      <c r="CK126" s="170"/>
      <c r="CL126" s="170"/>
      <c r="CM126" s="170"/>
      <c r="CN126" s="170"/>
      <c r="CO126" s="170"/>
    </row>
    <row r="127" spans="3:94">
      <c r="CG127" s="166"/>
      <c r="CH127" s="166"/>
      <c r="CI127" s="166"/>
      <c r="CJ127" s="166"/>
      <c r="CK127" s="166"/>
      <c r="CL127" s="166"/>
      <c r="CM127" s="166"/>
    </row>
  </sheetData>
  <sheetProtection algorithmName="SHA-512" hashValue="LAxVsxx+NC+nu4LyRKrNNWHBEwbp0oUQTC52GKtzIMtvBma8SaLLCSF7hN8FdBNplzb16LtaKnaVR71UkfACTA==" saltValue="L9q5miScs8qiXbttku0trQ==" spinCount="100000" sheet="1" formatCells="0" formatColumns="0" formatRows="0"/>
  <dataConsolidate startLabels="1" link="1"/>
  <mergeCells count="61">
    <mergeCell ref="A21:F21"/>
    <mergeCell ref="G21:H21"/>
    <mergeCell ref="N21:O22"/>
    <mergeCell ref="I105:J105"/>
    <mergeCell ref="H86:I86"/>
    <mergeCell ref="A66:A70"/>
    <mergeCell ref="A74:J74"/>
    <mergeCell ref="E86:F86"/>
    <mergeCell ref="E94:G94"/>
    <mergeCell ref="A75:J75"/>
    <mergeCell ref="A76:A83"/>
    <mergeCell ref="A43:F43"/>
    <mergeCell ref="G43:H43"/>
    <mergeCell ref="N43:O44"/>
    <mergeCell ref="G42:O42"/>
    <mergeCell ref="A32:F32"/>
    <mergeCell ref="O1:Y3"/>
    <mergeCell ref="G9:O9"/>
    <mergeCell ref="P9:P11"/>
    <mergeCell ref="Q9:S11"/>
    <mergeCell ref="T9:U11"/>
    <mergeCell ref="A10:F10"/>
    <mergeCell ref="G10:H10"/>
    <mergeCell ref="N10:O11"/>
    <mergeCell ref="A5:C5"/>
    <mergeCell ref="A6:C6"/>
    <mergeCell ref="T12:T17"/>
    <mergeCell ref="U12:U17"/>
    <mergeCell ref="G20:O20"/>
    <mergeCell ref="P20:P22"/>
    <mergeCell ref="T34:T39"/>
    <mergeCell ref="U34:U39"/>
    <mergeCell ref="G32:H32"/>
    <mergeCell ref="N32:O33"/>
    <mergeCell ref="T23:T28"/>
    <mergeCell ref="U23:U28"/>
    <mergeCell ref="G31:O31"/>
    <mergeCell ref="P31:P33"/>
    <mergeCell ref="Q20:S22"/>
    <mergeCell ref="T20:U22"/>
    <mergeCell ref="P42:P44"/>
    <mergeCell ref="Q42:S44"/>
    <mergeCell ref="T42:U44"/>
    <mergeCell ref="Q31:S33"/>
    <mergeCell ref="T31:U33"/>
    <mergeCell ref="C93:H93"/>
    <mergeCell ref="C113:G113"/>
    <mergeCell ref="T56:T61"/>
    <mergeCell ref="U56:U61"/>
    <mergeCell ref="T45:T50"/>
    <mergeCell ref="U45:U50"/>
    <mergeCell ref="G53:O53"/>
    <mergeCell ref="P53:P55"/>
    <mergeCell ref="Q53:S55"/>
    <mergeCell ref="T53:U55"/>
    <mergeCell ref="A54:F54"/>
    <mergeCell ref="G54:H54"/>
    <mergeCell ref="N54:O55"/>
    <mergeCell ref="C95:C97"/>
    <mergeCell ref="C98:C100"/>
    <mergeCell ref="C101:C103"/>
  </mergeCells>
  <conditionalFormatting sqref="F66:F70">
    <cfRule type="cellIs" dxfId="11" priority="17" operator="equal">
      <formula>"BAJO"</formula>
    </cfRule>
    <cfRule type="cellIs" dxfId="10" priority="18" operator="equal">
      <formula>"MODERADO"</formula>
    </cfRule>
    <cfRule type="cellIs" dxfId="9" priority="19" operator="equal">
      <formula>"ALTO"</formula>
    </cfRule>
    <cfRule type="cellIs" dxfId="8" priority="20" operator="equal">
      <formula>"EXTREMO"</formula>
    </cfRule>
  </conditionalFormatting>
  <conditionalFormatting sqref="H66:I70">
    <cfRule type="cellIs" dxfId="7" priority="9" operator="equal">
      <formula>"EXTREMO"</formula>
    </cfRule>
    <cfRule type="cellIs" dxfId="6" priority="10" operator="equal">
      <formula>"ALTO"</formula>
    </cfRule>
    <cfRule type="cellIs" dxfId="5" priority="11" operator="equal">
      <formula>"MODERADO"</formula>
    </cfRule>
    <cfRule type="cellIs" dxfId="4" priority="12" operator="equal">
      <formula>"BAJO"</formula>
    </cfRule>
  </conditionalFormatting>
  <dataValidations count="4">
    <dataValidation type="list" allowBlank="1" showInputMessage="1" showErrorMessage="1" sqref="D56:D61 D23:D28 D34:D39 D45:D50 D12:D17">
      <formula1>"PREVENTIVO, DETECTIVO, CORRECTIVO"</formula1>
    </dataValidation>
    <dataValidation type="list" allowBlank="1" showInputMessage="1" showErrorMessage="1" sqref="P12:P17 P23:P28 P34:P39 P45:P50 P56:P61">
      <formula1>"DEBIL, MODERADO, FUERTE"</formula1>
    </dataValidation>
    <dataValidation type="list" allowBlank="1" showInputMessage="1" showErrorMessage="1" sqref="G12:L17 G23:L28 G45:L50 G34:L39 G56:L61">
      <formula1>"SI, NO"</formula1>
    </dataValidation>
    <dataValidation type="list" allowBlank="1" showInputMessage="1" showErrorMessage="1" sqref="M23:M28 M12:M17 M34:M39 M45:M50 M56:M61">
      <formula1>"SI, NO, INCOMPLETA"</formula1>
    </dataValidation>
  </dataValidations>
  <pageMargins left="0.70866141732283472" right="0.70866141732283472" top="0.74803149606299213" bottom="0.74803149606299213" header="0.31496062992125984" footer="0.31496062992125984"/>
  <pageSetup scale="16" orientation="landscape" r:id="rId1"/>
  <headerFooter>
    <oddFooter>&amp;C&amp;G
DIE-05-FR-01
V.2
Hoja 5</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1:AE313"/>
  <sheetViews>
    <sheetView showGridLines="0" topLeftCell="K13" zoomScale="70" zoomScaleNormal="70" zoomScaleSheetLayoutView="100" workbookViewId="0">
      <selection activeCell="R24" sqref="R24"/>
    </sheetView>
  </sheetViews>
  <sheetFormatPr baseColWidth="10" defaultColWidth="11.42578125" defaultRowHeight="15"/>
  <cols>
    <col min="1" max="2" width="17.85546875" style="146" customWidth="1"/>
    <col min="3" max="3" width="14" style="146" customWidth="1"/>
    <col min="4" max="4" width="36.85546875" style="146" customWidth="1"/>
    <col min="5" max="6" width="38.140625" style="146" customWidth="1"/>
    <col min="7" max="7" width="22.7109375" style="146" customWidth="1"/>
    <col min="8" max="8" width="92.85546875" style="146" customWidth="1"/>
    <col min="9" max="9" width="22.28515625" style="146" bestFit="1" customWidth="1"/>
    <col min="10" max="10" width="15.42578125" style="146" customWidth="1"/>
    <col min="11" max="11" width="13.140625" style="146" bestFit="1" customWidth="1"/>
    <col min="12" max="12" width="20.5703125" style="146" bestFit="1" customWidth="1"/>
    <col min="13" max="13" width="13.7109375" style="146" bestFit="1" customWidth="1"/>
    <col min="14" max="14" width="15.28515625" style="146" customWidth="1"/>
    <col min="15" max="15" width="15.7109375" style="146" customWidth="1"/>
    <col min="16" max="16" width="13.140625" style="146" bestFit="1" customWidth="1"/>
    <col min="17" max="17" width="15.140625" style="146" bestFit="1" customWidth="1"/>
    <col min="18" max="18" width="56.5703125" style="146" customWidth="1"/>
    <col min="19" max="19" width="47.28515625" style="146" customWidth="1"/>
    <col min="20" max="20" width="31.7109375" style="146" customWidth="1"/>
    <col min="21" max="22" width="22.85546875" style="146" customWidth="1"/>
    <col min="23" max="23" width="36.42578125" style="146" customWidth="1"/>
    <col min="24" max="24" width="16.140625" style="146" customWidth="1"/>
    <col min="25" max="28" width="11.42578125" style="146"/>
    <col min="29" max="29" width="24.28515625" style="146" customWidth="1"/>
    <col min="30" max="30" width="18.42578125" style="146" customWidth="1"/>
    <col min="31" max="31" width="20.140625" style="146" customWidth="1"/>
    <col min="32" max="16384" width="11.42578125" style="146"/>
  </cols>
  <sheetData>
    <row r="1" spans="1:31" ht="5.25" customHeight="1">
      <c r="A1" s="478"/>
      <c r="B1" s="478"/>
      <c r="C1" s="478"/>
      <c r="D1" s="478"/>
      <c r="E1" s="478"/>
      <c r="F1" s="478"/>
      <c r="G1" s="478"/>
      <c r="H1" s="478"/>
      <c r="I1" s="478"/>
      <c r="J1" s="478"/>
      <c r="K1" s="478"/>
      <c r="L1" s="478"/>
      <c r="M1" s="478"/>
      <c r="N1" s="478"/>
      <c r="O1" s="478"/>
      <c r="P1" s="478"/>
      <c r="Q1" s="478"/>
      <c r="R1" s="478"/>
      <c r="S1" s="478"/>
      <c r="T1" s="478"/>
      <c r="U1" s="478"/>
      <c r="V1" s="478"/>
    </row>
    <row r="2" spans="1:31" ht="9.75" customHeight="1">
      <c r="A2" s="478"/>
      <c r="B2" s="478"/>
      <c r="C2" s="478"/>
      <c r="D2" s="478"/>
      <c r="E2" s="478"/>
      <c r="F2" s="478"/>
      <c r="G2" s="478"/>
      <c r="H2" s="478"/>
      <c r="I2" s="478"/>
      <c r="J2" s="478"/>
      <c r="K2" s="478"/>
      <c r="L2" s="478"/>
      <c r="M2" s="478"/>
      <c r="N2" s="478"/>
      <c r="O2" s="478"/>
      <c r="P2" s="478"/>
      <c r="Q2" s="478"/>
      <c r="R2" s="478"/>
      <c r="S2" s="478"/>
      <c r="T2" s="478"/>
      <c r="U2" s="478"/>
      <c r="V2" s="478"/>
    </row>
    <row r="3" spans="1:31" ht="6.75" customHeight="1">
      <c r="A3" s="478"/>
      <c r="B3" s="478"/>
      <c r="C3" s="478"/>
      <c r="D3" s="478"/>
      <c r="E3" s="478"/>
      <c r="F3" s="478"/>
      <c r="G3" s="478"/>
      <c r="H3" s="478"/>
      <c r="I3" s="478"/>
      <c r="J3" s="478"/>
      <c r="K3" s="478"/>
      <c r="L3" s="478"/>
      <c r="M3" s="478"/>
      <c r="N3" s="478"/>
      <c r="O3" s="478"/>
      <c r="P3" s="478"/>
      <c r="Q3" s="478"/>
      <c r="R3" s="478"/>
      <c r="S3" s="478"/>
      <c r="T3" s="478"/>
      <c r="U3" s="478"/>
      <c r="V3" s="478"/>
    </row>
    <row r="4" spans="1:31">
      <c r="A4" s="478"/>
      <c r="B4" s="478"/>
      <c r="C4" s="478"/>
      <c r="D4" s="478"/>
      <c r="E4" s="478"/>
      <c r="F4" s="478"/>
      <c r="G4" s="478"/>
      <c r="H4" s="478"/>
      <c r="I4" s="478"/>
      <c r="J4" s="478"/>
      <c r="K4" s="478"/>
      <c r="L4" s="478"/>
      <c r="M4" s="478"/>
      <c r="N4" s="478"/>
      <c r="O4" s="478"/>
      <c r="P4" s="478"/>
      <c r="Q4" s="478"/>
      <c r="R4" s="478"/>
      <c r="S4" s="478"/>
      <c r="T4" s="478"/>
      <c r="U4" s="478"/>
      <c r="V4" s="478"/>
    </row>
    <row r="5" spans="1:31" ht="5.25" customHeight="1">
      <c r="A5" s="798" t="s">
        <v>184</v>
      </c>
      <c r="B5" s="798"/>
      <c r="C5" s="798"/>
      <c r="D5" s="798"/>
      <c r="E5" s="798"/>
      <c r="F5" s="798"/>
      <c r="G5" s="798"/>
      <c r="H5" s="798"/>
    </row>
    <row r="6" spans="1:31">
      <c r="A6" s="293" t="s">
        <v>185</v>
      </c>
      <c r="B6" s="96">
        <f>+MR_Corrup1!B6</f>
        <v>2024</v>
      </c>
      <c r="C6" s="16"/>
      <c r="D6" s="16"/>
      <c r="E6" s="16"/>
      <c r="F6"/>
      <c r="G6"/>
      <c r="H6"/>
    </row>
    <row r="7" spans="1:31" ht="14.25" customHeight="1">
      <c r="A7" s="293" t="s">
        <v>186</v>
      </c>
      <c r="B7" s="62">
        <f>+MR_Corrup1!B7</f>
        <v>1</v>
      </c>
      <c r="C7" s="16"/>
      <c r="D7" s="16"/>
      <c r="E7" s="16"/>
      <c r="F7"/>
      <c r="G7"/>
      <c r="H7"/>
    </row>
    <row r="8" spans="1:31" ht="35.25" hidden="1" customHeight="1">
      <c r="A8" s="294" t="s">
        <v>189</v>
      </c>
      <c r="B8" s="786">
        <f>+MR_Corrup1!B8</f>
        <v>0</v>
      </c>
      <c r="C8" s="786"/>
      <c r="D8" s="786"/>
      <c r="E8" s="786"/>
      <c r="F8" s="35"/>
      <c r="G8" s="35"/>
      <c r="H8" s="35"/>
      <c r="I8" s="292"/>
      <c r="J8" s="292"/>
      <c r="W8" s="66" t="s">
        <v>871</v>
      </c>
      <c r="X8" s="241"/>
    </row>
    <row r="10" spans="1:31">
      <c r="A10" s="787"/>
      <c r="B10" s="788"/>
      <c r="C10" s="788"/>
      <c r="D10" s="788"/>
      <c r="E10" s="788"/>
      <c r="F10" s="788"/>
      <c r="G10" s="788"/>
      <c r="H10" s="788"/>
      <c r="I10" s="788"/>
      <c r="J10" s="788"/>
      <c r="K10" s="788"/>
      <c r="L10" s="789"/>
      <c r="M10" s="788"/>
      <c r="N10" s="788"/>
      <c r="O10" s="788"/>
      <c r="P10" s="788"/>
      <c r="Q10" s="788"/>
      <c r="R10" s="788"/>
      <c r="S10" s="788"/>
      <c r="T10" s="788"/>
      <c r="U10" s="788"/>
      <c r="V10" s="790"/>
      <c r="W10" s="792" t="s">
        <v>183</v>
      </c>
      <c r="X10" s="792"/>
      <c r="Y10" s="792"/>
      <c r="Z10" s="792"/>
      <c r="AA10" s="792"/>
      <c r="AB10" s="792"/>
      <c r="AC10" s="768" t="s">
        <v>162</v>
      </c>
      <c r="AD10" s="769"/>
      <c r="AE10" s="769"/>
    </row>
    <row r="11" spans="1:31" ht="83.25" customHeight="1">
      <c r="A11" s="780" t="s">
        <v>154</v>
      </c>
      <c r="B11" s="781"/>
      <c r="C11" s="781"/>
      <c r="D11" s="781"/>
      <c r="E11" s="781"/>
      <c r="F11" s="781"/>
      <c r="G11" s="781"/>
      <c r="H11" s="781"/>
      <c r="I11" s="784" t="s">
        <v>193</v>
      </c>
      <c r="J11" s="784"/>
      <c r="K11" s="784"/>
      <c r="L11" s="785"/>
      <c r="M11" s="784"/>
      <c r="N11" s="784"/>
      <c r="O11" s="784"/>
      <c r="P11" s="784"/>
      <c r="Q11" s="784"/>
      <c r="R11" s="796" t="s">
        <v>194</v>
      </c>
      <c r="S11" s="796"/>
      <c r="T11" s="796"/>
      <c r="U11" s="796"/>
      <c r="V11" s="797"/>
      <c r="W11" s="793" t="s">
        <v>163</v>
      </c>
      <c r="X11" s="794"/>
      <c r="Y11" s="795" t="s">
        <v>897</v>
      </c>
      <c r="Z11" s="795"/>
      <c r="AA11" s="795"/>
      <c r="AB11" s="795"/>
      <c r="AC11" s="608" t="s">
        <v>198</v>
      </c>
      <c r="AD11" s="608" t="s">
        <v>196</v>
      </c>
      <c r="AE11" s="608" t="s">
        <v>197</v>
      </c>
    </row>
    <row r="12" spans="1:31" s="169" customFormat="1" ht="198.75" customHeight="1">
      <c r="A12" s="21" t="s">
        <v>156</v>
      </c>
      <c r="B12" s="48" t="s">
        <v>0</v>
      </c>
      <c r="C12" s="21" t="s">
        <v>180</v>
      </c>
      <c r="D12" s="21" t="s">
        <v>3</v>
      </c>
      <c r="E12" s="22" t="s">
        <v>157</v>
      </c>
      <c r="F12" s="22" t="s">
        <v>168</v>
      </c>
      <c r="G12" s="22" t="s">
        <v>316</v>
      </c>
      <c r="H12" s="22" t="s">
        <v>158</v>
      </c>
      <c r="I12" s="26" t="s">
        <v>530</v>
      </c>
      <c r="J12" s="26" t="s">
        <v>858</v>
      </c>
      <c r="K12" s="102" t="s">
        <v>328</v>
      </c>
      <c r="L12" s="374" t="s">
        <v>932</v>
      </c>
      <c r="M12" s="102" t="s">
        <v>872</v>
      </c>
      <c r="N12" s="26" t="s">
        <v>859</v>
      </c>
      <c r="O12" s="26" t="s">
        <v>873</v>
      </c>
      <c r="P12" s="102" t="s">
        <v>874</v>
      </c>
      <c r="Q12" s="102" t="s">
        <v>875</v>
      </c>
      <c r="R12" s="4" t="s">
        <v>190</v>
      </c>
      <c r="S12" s="4" t="s">
        <v>329</v>
      </c>
      <c r="T12" s="4" t="s">
        <v>159</v>
      </c>
      <c r="U12" s="24" t="s">
        <v>160</v>
      </c>
      <c r="V12" s="4" t="s">
        <v>161</v>
      </c>
      <c r="W12" s="66" t="s">
        <v>880</v>
      </c>
      <c r="X12" s="66" t="s">
        <v>195</v>
      </c>
      <c r="Y12" s="23" t="s">
        <v>164</v>
      </c>
      <c r="Z12" s="23" t="s">
        <v>165</v>
      </c>
      <c r="AA12" s="23" t="s">
        <v>166</v>
      </c>
      <c r="AB12" s="23" t="s">
        <v>167</v>
      </c>
      <c r="AC12" s="791"/>
      <c r="AD12" s="791"/>
      <c r="AE12" s="791"/>
    </row>
    <row r="13" spans="1:31" ht="195">
      <c r="A13" s="777" t="str">
        <f>MR_Corrup1!A12</f>
        <v xml:space="preserve">Comunicación Estratégica </v>
      </c>
      <c r="B13" s="782" t="str">
        <f>+MR_Corrup1!B12</f>
        <v>Incidir en la conversación pública que ponga en valor la capacidad creadora de la ciudadanía propiciando
cambios culturales para fortalecer los vínculos entre los y las agentes del sector cultural y potencien la presencia
del arte, la cultura, la recreación y el deporte en la vida cotidiana de Bogotá.</v>
      </c>
      <c r="C13" s="295" t="str">
        <f>MR_Corrup1!C12</f>
        <v>RC-COM-1</v>
      </c>
      <c r="D13" s="63" t="str">
        <f>+MR_Corrup1!G12</f>
        <v>Posibilidad de uso de poder para manipular u ocultar información, considerada pública, a los grupos de interés en beneficio propio o de un particular.</v>
      </c>
      <c r="E13" s="63" t="str">
        <f>+MR_Corrup1!H12</f>
        <v>1. Obtener cualquier dádiva o beneficio particular privilegiando a un tercero con la informacion de las convocatorias de la entidad.
2. Falta de integridad de los funcionarios al divulgar la información de las convocatorias de la entidad.</v>
      </c>
      <c r="F13" s="63" t="str">
        <f>+MR_Corrup1!I12</f>
        <v>1, Pérdida de la imagen
institucional.
2.Pérdida de confianza en
lo público.
3. Investigaciones penales,
disciplinarias y fiscales.
4. Enriquecimiento ilícito
de contratistas, funcionarios o
servidores públicos.</v>
      </c>
      <c r="G13" s="64" t="str">
        <f>CONCATENATE(" *",MR_Corrup2!D12," *",MR_Corrup2!D13," *",MR_Corrup2!D14," *",MR_Corrup2!D15," *",MR_Corrup2!D16," *",MR_Corrup2!D17)</f>
        <v xml:space="preserve"> *PREVENTIVO *DETECTIVO * * * *</v>
      </c>
      <c r="H13" s="65" t="str">
        <f>CONCATENATE(" *",MR_Corrup2!F12," *",MR_Corrup2!F13," *",MR_Corrup2!F14," *",MR_Corrup2!F15," *",MR_Corrup2!F16," *",MR_Corrup2!F17," *")</f>
        <v xml:space="preserve"> *El profesional de la Oficina Asesora de Comunicaciones recibe el ticket con la solicitud de publicación a través del brief según necesidad, con el propósito de que la información sea publicada en los medios propios de la SCRD. Luego de realizar la publicación de la información, debe tomar la evidencia para que repose en el ticket (FR-01-CP-EST-COM Solicitud necesidades de comunicación (brief)). *La jefa de la OAC elige aleatoriamente tickets cerrados para validar que cuenten con las evidencias de publicación, con el propósito de identificar si alguna solicitud se cerró de manera incorrecta sin dejar evidencia de la publicación, así mismo válida que la información esté disponible en los medios indicados en el brief. En caso de evidenciar algún incumplimiento o inconsistencia, se pedirá un informe al responsable para determinar las acciones a seguir.
La evidencia de la ejecucion del control reposara en el brief  (FR-01-CP-EST-COM Solicitud necesidades de comunicación (brief)).y/o acta de comite. * * * * *</v>
      </c>
      <c r="I13" s="18" t="str">
        <f>MR_Corrup2!D66</f>
        <v>IMPROBABLE</v>
      </c>
      <c r="J13" s="18" t="str">
        <f>MR_Corrup2!E66</f>
        <v>MAYOR</v>
      </c>
      <c r="K13" s="1" t="str">
        <f>MR_Corrup2!F66</f>
        <v>ALTO</v>
      </c>
      <c r="L13" s="375" t="str">
        <f>CONCATENATE(" *",MR_Corrup2!Q12," *",MR_Corrup2!Q13," *",MR_Corrup2!Q14," *",MR_Corrup2!Q15," *",MR_Corrup2!Q16," *",MR_Corrup2!Q17)</f>
        <v xml:space="preserve"> *FUERTEFUERTE *FUERTEFUERTE *FUERTEFUERTE *FUERTE * *</v>
      </c>
      <c r="M13" s="17" t="str">
        <f>MR_Corrup2!G66</f>
        <v>FUERTE</v>
      </c>
      <c r="N13" s="18" t="str">
        <f>+MR_Corrup2!J66</f>
        <v>RARO</v>
      </c>
      <c r="O13" s="18" t="str">
        <f>J13</f>
        <v>MAYOR</v>
      </c>
      <c r="P13" s="1" t="str">
        <f>MR_Corrup2!I66</f>
        <v>ALTO</v>
      </c>
      <c r="Q13" s="69" t="s">
        <v>941</v>
      </c>
      <c r="R13" s="463" t="s">
        <v>1030</v>
      </c>
      <c r="S13" s="463" t="s">
        <v>1027</v>
      </c>
      <c r="T13" s="464" t="s">
        <v>1011</v>
      </c>
      <c r="U13" s="463" t="s">
        <v>1025</v>
      </c>
      <c r="V13" s="465" t="s">
        <v>1028</v>
      </c>
      <c r="W13" s="71"/>
      <c r="X13" s="71"/>
      <c r="Y13" s="71"/>
      <c r="Z13" s="71"/>
      <c r="AA13" s="71"/>
      <c r="AB13" s="71"/>
      <c r="AC13" s="71"/>
      <c r="AD13" s="71"/>
      <c r="AE13" s="71"/>
    </row>
    <row r="14" spans="1:31" ht="30" hidden="1">
      <c r="A14" s="778"/>
      <c r="B14" s="553"/>
      <c r="C14" s="295" t="str">
        <f>MR_Corrup1!C13</f>
        <v>--</v>
      </c>
      <c r="D14" s="63">
        <f>+MR_Corrup1!G13</f>
        <v>0</v>
      </c>
      <c r="E14" s="63">
        <f>+MR_Corrup1!H13</f>
        <v>0</v>
      </c>
      <c r="F14" s="63">
        <f>+MR_Corrup1!I13</f>
        <v>0</v>
      </c>
      <c r="G14" s="64" t="str">
        <f>CONCATENATE(" *",MR_Corrup2!D23," *",MR_Corrup2!D24," *",MR_Corrup2!D25," *",MR_Corrup2!D26," *",MR_Corrup2!D27," *",MR_Corrup2!D28)</f>
        <v xml:space="preserve"> * * * * * *</v>
      </c>
      <c r="H14" s="65" t="str">
        <f>CONCATENATE(" *",MR_Corrup2!F23," *",MR_Corrup2!F24," *",MR_Corrup2!F25," *",MR_Corrup2!F26," *",MR_Corrup2!F27," *",MR_Corrup2!F28," *")</f>
        <v xml:space="preserve"> * * * * * * *</v>
      </c>
      <c r="I14" s="18">
        <f>MR_Corrup2!D67</f>
        <v>0</v>
      </c>
      <c r="J14" s="18" t="str">
        <f>MR_Corrup2!E67</f>
        <v>SIN IMPACTO</v>
      </c>
      <c r="K14" s="1" t="e">
        <f>MR_Corrup2!F67</f>
        <v>#N/A</v>
      </c>
      <c r="L14" s="375" t="str">
        <f>CONCATENATE(" *",MR_Corrup2!Q23," *",MR_Corrup2!Q24," *",MR_Corrup2!Q25," *",MR_Corrup2!Q26," *",MR_Corrup2!Q27," *",MR_Corrup2!Q28)</f>
        <v xml:space="preserve"> *FUERTE *FUERTE * * * *</v>
      </c>
      <c r="M14" s="17" t="e">
        <f>MR_Corrup2!G67</f>
        <v>#DIV/0!</v>
      </c>
      <c r="N14" s="18" t="e">
        <f>+MR_Corrup2!J67</f>
        <v>#DIV/0!</v>
      </c>
      <c r="O14" s="18" t="str">
        <f>J14</f>
        <v>SIN IMPACTO</v>
      </c>
      <c r="P14" s="1" t="e">
        <f>MR_Corrup2!I67</f>
        <v>#DIV/0!</v>
      </c>
      <c r="Q14" s="69"/>
      <c r="R14" s="463"/>
      <c r="S14" s="463"/>
      <c r="T14" s="464"/>
      <c r="U14" s="463"/>
      <c r="V14" s="466"/>
      <c r="W14" s="71"/>
      <c r="X14" s="71"/>
      <c r="Y14" s="71"/>
      <c r="Z14" s="71"/>
      <c r="AA14" s="71"/>
      <c r="AB14" s="71"/>
      <c r="AC14" s="71"/>
      <c r="AD14" s="71"/>
      <c r="AE14" s="71"/>
    </row>
    <row r="15" spans="1:31" ht="45" hidden="1">
      <c r="A15" s="778"/>
      <c r="B15" s="553"/>
      <c r="C15" s="295" t="str">
        <f>MR_Corrup1!C14</f>
        <v>--</v>
      </c>
      <c r="D15" s="63">
        <f>+MR_Corrup1!G14</f>
        <v>0</v>
      </c>
      <c r="E15" s="63">
        <f>+MR_Corrup1!H14</f>
        <v>0</v>
      </c>
      <c r="F15" s="63">
        <f>+MR_Corrup1!I14</f>
        <v>0</v>
      </c>
      <c r="G15" s="64" t="str">
        <f>CONCATENATE(" *",MR_Corrup2!D34," *",MR_Corrup2!D35," *",MR_Corrup2!D36," *",MR_Corrup2!D37," *",MR_Corrup2!D38," *",MR_Corrup2!D39)</f>
        <v xml:space="preserve"> * * * * * *</v>
      </c>
      <c r="H15" s="65" t="str">
        <f>CONCATENATE(" *",MR_Corrup2!F34," *",MR_Corrup2!F35," *",MR_Corrup2!F36," *",MR_Corrup2!F37," *",MR_Corrup2!F38," *",MR_Corrup2!F39," *")</f>
        <v xml:space="preserve"> * * * * * * *</v>
      </c>
      <c r="I15" s="18">
        <f>MR_Corrup2!D68</f>
        <v>0</v>
      </c>
      <c r="J15" s="18" t="str">
        <f>MR_Corrup2!E68</f>
        <v>SIN IMPACTO</v>
      </c>
      <c r="K15" s="1" t="e">
        <f>MR_Corrup2!F68</f>
        <v>#N/A</v>
      </c>
      <c r="L15" s="375" t="str">
        <f>CONCATENATE(" *",MR_Corrup2!Q34," *",MR_Corrup2!Q35," *",MR_Corrup2!Q36," *",MR_Corrup2!Q37," *",MR_Corrup2!Q38," *",MR_Corrup2!Q39)</f>
        <v xml:space="preserve"> *FUERTE *FUERTE *FUERTE *FUERTE *FUERTE *FUERTE</v>
      </c>
      <c r="M15" s="17" t="e">
        <f>MR_Corrup2!G68</f>
        <v>#DIV/0!</v>
      </c>
      <c r="N15" s="18" t="e">
        <f>+MR_Corrup2!J68</f>
        <v>#DIV/0!</v>
      </c>
      <c r="O15" s="18" t="str">
        <f>J15</f>
        <v>SIN IMPACTO</v>
      </c>
      <c r="P15" s="1" t="e">
        <f>MR_Corrup2!I68</f>
        <v>#DIV/0!</v>
      </c>
      <c r="Q15" s="69"/>
      <c r="R15" s="421"/>
      <c r="S15" s="427"/>
      <c r="T15" s="426"/>
      <c r="U15" s="426"/>
      <c r="V15" s="395"/>
      <c r="W15" s="71"/>
      <c r="X15" s="71"/>
      <c r="Y15" s="71"/>
      <c r="Z15" s="71"/>
      <c r="AA15" s="71"/>
      <c r="AB15" s="71"/>
      <c r="AC15" s="71"/>
      <c r="AD15" s="71"/>
      <c r="AE15" s="71"/>
    </row>
    <row r="16" spans="1:31" hidden="1">
      <c r="A16" s="778"/>
      <c r="B16" s="553"/>
      <c r="C16" s="295" t="str">
        <f>MR_Corrup1!C15</f>
        <v>--</v>
      </c>
      <c r="D16" s="63">
        <f>+MR_Corrup1!G15</f>
        <v>0</v>
      </c>
      <c r="E16" s="63">
        <f>+MR_Corrup1!H15</f>
        <v>0</v>
      </c>
      <c r="F16" s="63">
        <f>+MR_Corrup1!I15</f>
        <v>0</v>
      </c>
      <c r="G16" s="64" t="str">
        <f>CONCATENATE(" *",MR_Corrup2!D45," *",MR_Corrup2!D46," *",MR_Corrup2!D47," *",MR_Corrup2!D48," *",MR_Corrup2!D49," *",MR_Corrup2!D50)</f>
        <v xml:space="preserve"> * * * * * *</v>
      </c>
      <c r="H16" s="65" t="str">
        <f>CONCATENATE(" *",MR_Corrup2!F45," *",MR_Corrup2!F46," *",MR_Corrup2!F47," *",MR_Corrup2!F48," *",MR_Corrup2!F49," *",MR_Corrup2!F50," *")</f>
        <v xml:space="preserve"> * * * * * * *</v>
      </c>
      <c r="I16" s="18">
        <f>MR_Corrup2!D69</f>
        <v>0</v>
      </c>
      <c r="J16" s="18" t="str">
        <f>MR_Corrup2!E69</f>
        <v>SIN IMPACTO</v>
      </c>
      <c r="K16" s="1" t="e">
        <f>MR_Corrup2!F69</f>
        <v>#N/A</v>
      </c>
      <c r="L16" s="375" t="str">
        <f>CONCATENATE(" *",MR_Corrup2!Q45," *",MR_Corrup2!Q46," *",MR_Corrup2!Q47," *",MR_Corrup2!Q48," *",MR_Corrup2!Q49," *",MR_Corrup2!Q50)</f>
        <v xml:space="preserve"> * * * * * *</v>
      </c>
      <c r="M16" s="17" t="e">
        <f>MR_Corrup2!G69</f>
        <v>#DIV/0!</v>
      </c>
      <c r="N16" s="18" t="e">
        <f>+MR_Corrup2!J69</f>
        <v>#DIV/0!</v>
      </c>
      <c r="O16" s="18" t="str">
        <f>J16</f>
        <v>SIN IMPACTO</v>
      </c>
      <c r="P16" s="1" t="e">
        <f>MR_Corrup2!I69</f>
        <v>#DIV/0!</v>
      </c>
      <c r="Q16" s="69"/>
      <c r="R16" s="71"/>
      <c r="S16" s="71"/>
      <c r="T16" s="71"/>
      <c r="U16" s="71"/>
      <c r="V16" s="70"/>
      <c r="W16" s="71"/>
      <c r="X16" s="71"/>
      <c r="Y16" s="71"/>
      <c r="Z16" s="71"/>
      <c r="AA16" s="71"/>
      <c r="AB16" s="71"/>
      <c r="AC16" s="71"/>
      <c r="AD16" s="71"/>
      <c r="AE16" s="71"/>
    </row>
    <row r="17" spans="1:31" hidden="1">
      <c r="A17" s="779"/>
      <c r="B17" s="783"/>
      <c r="C17" s="295" t="str">
        <f>MR_Corrup1!C16</f>
        <v>--</v>
      </c>
      <c r="D17" s="63">
        <f>+MR_Corrup1!G16</f>
        <v>0</v>
      </c>
      <c r="E17" s="63">
        <f>+MR_Corrup1!H16</f>
        <v>0</v>
      </c>
      <c r="F17" s="63">
        <f>+MR_Corrup1!I16</f>
        <v>0</v>
      </c>
      <c r="G17" s="64" t="str">
        <f>CONCATENATE(" *",MR_Corrup2!D56," *",MR_Corrup2!D57," *",MR_Corrup2!D58," *",MR_Corrup2!D59," *",MR_Corrup2!D60," *",MR_Corrup2!D61)</f>
        <v xml:space="preserve"> * * * * * *</v>
      </c>
      <c r="H17" s="65" t="str">
        <f>CONCATENATE(" *",MR_Corrup2!F56," *",MR_Corrup2!F57," *",MR_Corrup2!F58," *",MR_Corrup2!F59," *",MR_Corrup2!F60," *",MR_Corrup2!F61," *")</f>
        <v xml:space="preserve"> * * * * * * *</v>
      </c>
      <c r="I17" s="18">
        <f>MR_Corrup2!D70</f>
        <v>0</v>
      </c>
      <c r="J17" s="18" t="str">
        <f>MR_Corrup2!E70</f>
        <v>SIN IMPACTO</v>
      </c>
      <c r="K17" s="1" t="e">
        <f>MR_Corrup2!F70</f>
        <v>#N/A</v>
      </c>
      <c r="L17" s="375" t="str">
        <f>CONCATENATE(" *",MR_Corrup2!Q56," *",MR_Corrup2!Q57," *",MR_Corrup2!Q58," *",MR_Corrup2!Q59," *",MR_Corrup2!Q60," *",MR_Corrup2!Q61)</f>
        <v xml:space="preserve"> * * * * * *</v>
      </c>
      <c r="M17" s="17" t="e">
        <f>MR_Corrup2!G70</f>
        <v>#DIV/0!</v>
      </c>
      <c r="N17" s="18" t="e">
        <f>+MR_Corrup2!J70</f>
        <v>#DIV/0!</v>
      </c>
      <c r="O17" s="18" t="str">
        <f>J17</f>
        <v>SIN IMPACTO</v>
      </c>
      <c r="P17" s="1" t="e">
        <f>MR_Corrup2!I70</f>
        <v>#DIV/0!</v>
      </c>
      <c r="Q17" s="69"/>
      <c r="R17" s="71"/>
      <c r="S17" s="71"/>
      <c r="T17" s="71"/>
      <c r="U17" s="71"/>
      <c r="V17" s="70"/>
      <c r="W17" s="71"/>
      <c r="X17" s="71"/>
      <c r="Y17" s="71"/>
      <c r="Z17" s="71"/>
      <c r="AA17" s="71"/>
      <c r="AB17" s="71"/>
      <c r="AC17" s="71"/>
      <c r="AD17" s="71"/>
      <c r="AE17" s="71"/>
    </row>
    <row r="18" spans="1:31" s="240" customFormat="1">
      <c r="H18" s="81"/>
      <c r="I18" s="81"/>
      <c r="J18" s="81"/>
    </row>
    <row r="19" spans="1:31">
      <c r="H19" s="134"/>
      <c r="I19" s="134"/>
      <c r="J19" s="134"/>
    </row>
    <row r="20" spans="1:31">
      <c r="H20" s="134"/>
      <c r="I20" s="134"/>
      <c r="J20" s="134"/>
    </row>
    <row r="21" spans="1:31">
      <c r="H21" s="134"/>
      <c r="I21" s="134"/>
      <c r="J21" s="134"/>
    </row>
    <row r="22" spans="1:31">
      <c r="H22" s="134"/>
      <c r="I22" s="134"/>
      <c r="J22" s="134"/>
    </row>
    <row r="23" spans="1:31">
      <c r="H23" s="134"/>
      <c r="I23" s="134"/>
      <c r="J23" s="134"/>
    </row>
    <row r="24" spans="1:31">
      <c r="H24" s="134"/>
      <c r="I24" s="134"/>
      <c r="J24" s="134"/>
    </row>
    <row r="25" spans="1:31">
      <c r="H25" s="134"/>
      <c r="I25" s="134"/>
      <c r="J25" s="134"/>
    </row>
    <row r="26" spans="1:31">
      <c r="H26" s="134"/>
      <c r="I26" s="134"/>
      <c r="J26" s="134"/>
    </row>
    <row r="27" spans="1:31">
      <c r="H27" s="134"/>
      <c r="I27" s="134"/>
      <c r="J27" s="134"/>
    </row>
    <row r="28" spans="1:31">
      <c r="H28" s="134"/>
      <c r="I28" s="134"/>
      <c r="J28" s="134"/>
    </row>
    <row r="29" spans="1:31">
      <c r="H29" s="134"/>
      <c r="I29" s="134"/>
      <c r="J29" s="134"/>
    </row>
    <row r="30" spans="1:31">
      <c r="H30" s="134"/>
      <c r="I30" s="134"/>
      <c r="J30" s="134"/>
    </row>
    <row r="31" spans="1:31">
      <c r="H31" s="134"/>
      <c r="I31" s="134"/>
      <c r="J31" s="134"/>
    </row>
    <row r="32" spans="1:31">
      <c r="H32" s="134"/>
      <c r="I32" s="134"/>
      <c r="J32" s="134"/>
    </row>
    <row r="33" spans="3:10">
      <c r="H33" s="134"/>
      <c r="I33" s="134"/>
      <c r="J33" s="134"/>
    </row>
    <row r="34" spans="3:10">
      <c r="H34" s="134"/>
      <c r="I34" s="134"/>
      <c r="J34" s="134"/>
    </row>
    <row r="36" spans="3:10">
      <c r="H36" s="134"/>
      <c r="I36" s="134"/>
      <c r="J36" s="134"/>
    </row>
    <row r="37" spans="3:10">
      <c r="H37" s="134"/>
      <c r="I37" s="134"/>
      <c r="J37" s="134"/>
    </row>
    <row r="38" spans="3:10">
      <c r="C38" s="145"/>
      <c r="H38" s="134"/>
      <c r="I38" s="134"/>
      <c r="J38" s="134"/>
    </row>
    <row r="39" spans="3:10">
      <c r="H39" s="134"/>
      <c r="I39" s="134"/>
      <c r="J39" s="134"/>
    </row>
    <row r="40" spans="3:10">
      <c r="H40" s="134"/>
      <c r="I40" s="134"/>
      <c r="J40" s="134"/>
    </row>
    <row r="41" spans="3:10">
      <c r="H41" s="134"/>
      <c r="I41" s="134"/>
      <c r="J41" s="134"/>
    </row>
    <row r="42" spans="3:10">
      <c r="H42" s="134"/>
      <c r="I42" s="134"/>
      <c r="J42" s="134"/>
    </row>
    <row r="43" spans="3:10">
      <c r="H43" s="134"/>
      <c r="I43" s="134"/>
      <c r="J43" s="134"/>
    </row>
    <row r="44" spans="3:10">
      <c r="H44" s="134"/>
      <c r="I44" s="134"/>
      <c r="J44" s="134"/>
    </row>
    <row r="45" spans="3:10">
      <c r="H45" s="134"/>
      <c r="I45" s="134"/>
      <c r="J45" s="134"/>
    </row>
    <row r="46" spans="3:10">
      <c r="H46" s="134"/>
      <c r="I46" s="134"/>
      <c r="J46" s="134"/>
    </row>
    <row r="47" spans="3:10">
      <c r="H47" s="134"/>
      <c r="I47" s="134"/>
      <c r="J47" s="134"/>
    </row>
    <row r="48" spans="3:10">
      <c r="H48" s="134"/>
      <c r="I48" s="134"/>
      <c r="J48" s="134"/>
    </row>
    <row r="49" spans="8:10">
      <c r="H49" s="134"/>
      <c r="I49" s="134"/>
      <c r="J49" s="134"/>
    </row>
    <row r="50" spans="8:10">
      <c r="H50" s="134"/>
      <c r="I50" s="134"/>
      <c r="J50" s="134"/>
    </row>
    <row r="51" spans="8:10">
      <c r="H51" s="134"/>
      <c r="I51" s="134"/>
      <c r="J51" s="134"/>
    </row>
    <row r="52" spans="8:10">
      <c r="H52" s="134"/>
      <c r="I52" s="134"/>
      <c r="J52" s="134"/>
    </row>
    <row r="53" spans="8:10">
      <c r="H53" s="134"/>
      <c r="I53" s="134"/>
      <c r="J53" s="134"/>
    </row>
    <row r="54" spans="8:10">
      <c r="H54" s="134"/>
      <c r="I54" s="134"/>
      <c r="J54" s="134"/>
    </row>
    <row r="55" spans="8:10">
      <c r="H55" s="134"/>
      <c r="I55" s="134"/>
      <c r="J55" s="134"/>
    </row>
    <row r="56" spans="8:10">
      <c r="H56" s="134"/>
      <c r="I56" s="134"/>
      <c r="J56" s="134"/>
    </row>
    <row r="57" spans="8:10">
      <c r="H57" s="134"/>
      <c r="I57" s="134"/>
      <c r="J57" s="134"/>
    </row>
    <row r="58" spans="8:10">
      <c r="H58" s="134"/>
      <c r="I58" s="134"/>
      <c r="J58" s="134"/>
    </row>
    <row r="59" spans="8:10">
      <c r="H59" s="134"/>
      <c r="I59" s="134"/>
      <c r="J59" s="134"/>
    </row>
    <row r="60" spans="8:10">
      <c r="H60" s="134"/>
      <c r="I60" s="134"/>
      <c r="J60" s="134"/>
    </row>
    <row r="61" spans="8:10">
      <c r="H61" s="134"/>
      <c r="I61" s="134"/>
      <c r="J61" s="134"/>
    </row>
    <row r="62" spans="8:10">
      <c r="H62" s="134"/>
      <c r="I62" s="134"/>
      <c r="J62" s="134"/>
    </row>
    <row r="63" spans="8:10">
      <c r="H63" s="134"/>
      <c r="I63" s="134"/>
      <c r="J63" s="134"/>
    </row>
    <row r="64" spans="8:10">
      <c r="H64" s="134"/>
      <c r="I64" s="134"/>
      <c r="J64" s="134"/>
    </row>
    <row r="65" spans="8:10">
      <c r="H65" s="134"/>
      <c r="I65" s="134"/>
      <c r="J65" s="134"/>
    </row>
    <row r="66" spans="8:10">
      <c r="H66" s="134"/>
      <c r="I66" s="134"/>
      <c r="J66" s="134"/>
    </row>
    <row r="67" spans="8:10">
      <c r="H67" s="134"/>
      <c r="I67" s="134"/>
      <c r="J67" s="134"/>
    </row>
    <row r="68" spans="8:10">
      <c r="H68" s="134"/>
      <c r="I68" s="134"/>
      <c r="J68" s="134"/>
    </row>
    <row r="69" spans="8:10">
      <c r="H69" s="134"/>
      <c r="I69" s="134"/>
      <c r="J69" s="134"/>
    </row>
    <row r="70" spans="8:10">
      <c r="H70" s="134"/>
      <c r="I70" s="134"/>
      <c r="J70" s="134"/>
    </row>
    <row r="71" spans="8:10">
      <c r="H71" s="134"/>
      <c r="I71" s="134"/>
      <c r="J71" s="134"/>
    </row>
    <row r="72" spans="8:10">
      <c r="H72" s="134"/>
      <c r="I72" s="134"/>
      <c r="J72" s="134"/>
    </row>
    <row r="73" spans="8:10">
      <c r="H73" s="134"/>
      <c r="I73" s="134"/>
      <c r="J73" s="134"/>
    </row>
    <row r="74" spans="8:10">
      <c r="H74" s="134"/>
      <c r="I74" s="134"/>
      <c r="J74" s="134"/>
    </row>
    <row r="75" spans="8:10">
      <c r="H75" s="134"/>
      <c r="I75" s="134"/>
      <c r="J75" s="134"/>
    </row>
    <row r="76" spans="8:10">
      <c r="H76" s="134"/>
      <c r="I76" s="134"/>
      <c r="J76" s="134"/>
    </row>
    <row r="77" spans="8:10">
      <c r="H77" s="134"/>
      <c r="I77" s="134"/>
      <c r="J77" s="134"/>
    </row>
    <row r="78" spans="8:10">
      <c r="H78" s="134"/>
      <c r="I78" s="134"/>
      <c r="J78" s="134"/>
    </row>
    <row r="79" spans="8:10">
      <c r="H79" s="134"/>
      <c r="I79" s="134"/>
      <c r="J79" s="134"/>
    </row>
    <row r="80" spans="8:10">
      <c r="H80" s="134"/>
      <c r="I80" s="134"/>
      <c r="J80" s="134"/>
    </row>
    <row r="81" spans="8:10">
      <c r="H81" s="134"/>
      <c r="I81" s="134"/>
      <c r="J81" s="134"/>
    </row>
    <row r="82" spans="8:10">
      <c r="H82" s="134"/>
      <c r="I82" s="134"/>
      <c r="J82" s="134"/>
    </row>
    <row r="83" spans="8:10">
      <c r="H83" s="134"/>
      <c r="I83" s="134"/>
      <c r="J83" s="134"/>
    </row>
    <row r="84" spans="8:10">
      <c r="H84" s="134"/>
      <c r="I84" s="134"/>
      <c r="J84" s="134"/>
    </row>
    <row r="85" spans="8:10">
      <c r="H85" s="134"/>
      <c r="I85" s="134"/>
      <c r="J85" s="134"/>
    </row>
    <row r="86" spans="8:10">
      <c r="H86" s="134"/>
      <c r="I86" s="134"/>
      <c r="J86" s="134"/>
    </row>
    <row r="87" spans="8:10">
      <c r="H87" s="134"/>
      <c r="I87" s="134"/>
      <c r="J87" s="134"/>
    </row>
    <row r="88" spans="8:10">
      <c r="H88" s="134"/>
      <c r="I88" s="134"/>
      <c r="J88" s="134"/>
    </row>
    <row r="89" spans="8:10">
      <c r="H89" s="134"/>
      <c r="I89" s="134"/>
      <c r="J89" s="134"/>
    </row>
    <row r="90" spans="8:10">
      <c r="H90" s="134"/>
      <c r="I90" s="134"/>
      <c r="J90" s="134"/>
    </row>
    <row r="91" spans="8:10">
      <c r="H91" s="134"/>
      <c r="I91" s="134"/>
      <c r="J91" s="134"/>
    </row>
    <row r="92" spans="8:10">
      <c r="H92" s="134"/>
      <c r="I92" s="134"/>
      <c r="J92" s="134"/>
    </row>
    <row r="93" spans="8:10">
      <c r="H93" s="134"/>
      <c r="I93" s="134"/>
      <c r="J93" s="134"/>
    </row>
    <row r="94" spans="8:10">
      <c r="H94" s="134"/>
      <c r="I94" s="134"/>
      <c r="J94" s="134"/>
    </row>
    <row r="95" spans="8:10">
      <c r="H95" s="134"/>
      <c r="I95" s="134"/>
      <c r="J95" s="134"/>
    </row>
    <row r="96" spans="8:10">
      <c r="H96" s="134"/>
      <c r="I96" s="134"/>
      <c r="J96" s="134"/>
    </row>
    <row r="97" spans="8:10">
      <c r="H97" s="134"/>
      <c r="I97" s="134"/>
      <c r="J97" s="134"/>
    </row>
    <row r="98" spans="8:10">
      <c r="H98" s="134"/>
      <c r="I98" s="134"/>
      <c r="J98" s="134"/>
    </row>
    <row r="99" spans="8:10">
      <c r="H99" s="134"/>
      <c r="I99" s="134"/>
      <c r="J99" s="134"/>
    </row>
    <row r="100" spans="8:10">
      <c r="H100" s="134"/>
      <c r="I100" s="134"/>
      <c r="J100" s="134"/>
    </row>
    <row r="101" spans="8:10">
      <c r="H101" s="134"/>
      <c r="I101" s="134"/>
      <c r="J101" s="134"/>
    </row>
    <row r="102" spans="8:10">
      <c r="H102" s="134"/>
      <c r="I102" s="134"/>
      <c r="J102" s="134"/>
    </row>
    <row r="103" spans="8:10">
      <c r="H103" s="134"/>
      <c r="I103" s="134"/>
      <c r="J103" s="134"/>
    </row>
    <row r="104" spans="8:10">
      <c r="H104" s="134"/>
      <c r="I104" s="134"/>
      <c r="J104" s="134"/>
    </row>
    <row r="105" spans="8:10">
      <c r="H105" s="134"/>
      <c r="I105" s="134"/>
      <c r="J105" s="134"/>
    </row>
    <row r="106" spans="8:10">
      <c r="H106" s="134"/>
      <c r="I106" s="134"/>
      <c r="J106" s="134"/>
    </row>
    <row r="107" spans="8:10">
      <c r="H107" s="134"/>
      <c r="I107" s="134"/>
      <c r="J107" s="134"/>
    </row>
    <row r="108" spans="8:10">
      <c r="H108" s="134"/>
      <c r="I108" s="134"/>
      <c r="J108" s="134"/>
    </row>
    <row r="109" spans="8:10">
      <c r="H109" s="134"/>
      <c r="I109" s="134"/>
      <c r="J109" s="134"/>
    </row>
    <row r="110" spans="8:10">
      <c r="H110" s="134"/>
      <c r="I110" s="134"/>
      <c r="J110" s="134"/>
    </row>
    <row r="111" spans="8:10">
      <c r="H111" s="134"/>
      <c r="I111" s="134"/>
      <c r="J111" s="134"/>
    </row>
    <row r="112" spans="8:10">
      <c r="H112" s="134"/>
      <c r="I112" s="134"/>
      <c r="J112" s="134"/>
    </row>
    <row r="113" spans="8:10">
      <c r="H113" s="134"/>
      <c r="I113" s="134"/>
      <c r="J113" s="134"/>
    </row>
    <row r="114" spans="8:10">
      <c r="H114" s="134"/>
      <c r="I114" s="134"/>
      <c r="J114" s="134"/>
    </row>
    <row r="115" spans="8:10">
      <c r="H115" s="134"/>
      <c r="I115" s="134"/>
      <c r="J115" s="134"/>
    </row>
    <row r="116" spans="8:10">
      <c r="H116" s="134"/>
      <c r="I116" s="134"/>
      <c r="J116" s="134"/>
    </row>
    <row r="117" spans="8:10">
      <c r="H117" s="134"/>
      <c r="I117" s="134"/>
      <c r="J117" s="134"/>
    </row>
    <row r="118" spans="8:10">
      <c r="H118" s="134"/>
      <c r="I118" s="134"/>
      <c r="J118" s="134"/>
    </row>
    <row r="119" spans="8:10">
      <c r="H119" s="134"/>
      <c r="I119" s="134"/>
      <c r="J119" s="134"/>
    </row>
    <row r="120" spans="8:10">
      <c r="H120" s="134"/>
      <c r="I120" s="134"/>
      <c r="J120" s="134"/>
    </row>
    <row r="121" spans="8:10">
      <c r="H121" s="134"/>
      <c r="I121" s="134"/>
      <c r="J121" s="134"/>
    </row>
    <row r="122" spans="8:10">
      <c r="H122" s="134"/>
      <c r="I122" s="134"/>
      <c r="J122" s="134"/>
    </row>
    <row r="123" spans="8:10">
      <c r="H123" s="134"/>
      <c r="I123" s="134"/>
      <c r="J123" s="134"/>
    </row>
    <row r="124" spans="8:10">
      <c r="H124" s="134"/>
      <c r="I124" s="134"/>
      <c r="J124" s="134"/>
    </row>
    <row r="125" spans="8:10">
      <c r="H125" s="134"/>
      <c r="I125" s="134"/>
      <c r="J125" s="134"/>
    </row>
    <row r="126" spans="8:10">
      <c r="H126" s="134"/>
      <c r="I126" s="134"/>
      <c r="J126" s="134"/>
    </row>
    <row r="127" spans="8:10">
      <c r="H127" s="134"/>
      <c r="I127" s="134"/>
      <c r="J127" s="134"/>
    </row>
    <row r="128" spans="8:10">
      <c r="H128" s="134"/>
      <c r="I128" s="134"/>
      <c r="J128" s="134"/>
    </row>
    <row r="129" spans="8:10">
      <c r="H129" s="134"/>
      <c r="I129" s="134"/>
      <c r="J129" s="134"/>
    </row>
    <row r="130" spans="8:10">
      <c r="H130" s="134"/>
      <c r="I130" s="134"/>
      <c r="J130" s="134"/>
    </row>
    <row r="131" spans="8:10">
      <c r="H131" s="134"/>
      <c r="I131" s="134"/>
      <c r="J131" s="134"/>
    </row>
    <row r="132" spans="8:10">
      <c r="H132" s="134"/>
      <c r="I132" s="134"/>
      <c r="J132" s="134"/>
    </row>
    <row r="133" spans="8:10">
      <c r="H133" s="134"/>
      <c r="I133" s="134"/>
      <c r="J133" s="134"/>
    </row>
    <row r="134" spans="8:10">
      <c r="H134" s="134"/>
      <c r="I134" s="134"/>
      <c r="J134" s="134"/>
    </row>
    <row r="135" spans="8:10">
      <c r="H135" s="134"/>
      <c r="I135" s="134"/>
      <c r="J135" s="134"/>
    </row>
    <row r="136" spans="8:10">
      <c r="H136" s="134"/>
      <c r="I136" s="134"/>
      <c r="J136" s="134"/>
    </row>
    <row r="137" spans="8:10">
      <c r="H137" s="134"/>
      <c r="I137" s="134"/>
      <c r="J137" s="134"/>
    </row>
    <row r="138" spans="8:10">
      <c r="H138" s="134"/>
      <c r="I138" s="134"/>
      <c r="J138" s="134"/>
    </row>
    <row r="139" spans="8:10">
      <c r="H139" s="134"/>
      <c r="I139" s="134"/>
      <c r="J139" s="134"/>
    </row>
    <row r="140" spans="8:10">
      <c r="H140" s="134"/>
      <c r="I140" s="134"/>
      <c r="J140" s="134"/>
    </row>
    <row r="141" spans="8:10">
      <c r="H141" s="134"/>
      <c r="I141" s="134"/>
      <c r="J141" s="134"/>
    </row>
    <row r="142" spans="8:10">
      <c r="H142" s="134"/>
      <c r="I142" s="134"/>
      <c r="J142" s="134"/>
    </row>
    <row r="143" spans="8:10">
      <c r="H143" s="134"/>
      <c r="I143" s="134"/>
      <c r="J143" s="134"/>
    </row>
    <row r="144" spans="8:10">
      <c r="H144" s="134"/>
      <c r="I144" s="134"/>
      <c r="J144" s="134"/>
    </row>
    <row r="145" spans="8:10">
      <c r="H145" s="134"/>
      <c r="I145" s="134"/>
      <c r="J145" s="134"/>
    </row>
    <row r="146" spans="8:10">
      <c r="H146" s="134"/>
      <c r="I146" s="134"/>
      <c r="J146" s="134"/>
    </row>
    <row r="147" spans="8:10">
      <c r="H147" s="134"/>
      <c r="I147" s="134"/>
      <c r="J147" s="134"/>
    </row>
    <row r="148" spans="8:10">
      <c r="H148" s="134"/>
      <c r="I148" s="134"/>
      <c r="J148" s="134"/>
    </row>
    <row r="149" spans="8:10">
      <c r="H149" s="134"/>
      <c r="I149" s="134"/>
      <c r="J149" s="134"/>
    </row>
    <row r="150" spans="8:10">
      <c r="H150" s="134"/>
      <c r="I150" s="134"/>
      <c r="J150" s="134"/>
    </row>
    <row r="151" spans="8:10">
      <c r="H151" s="134"/>
      <c r="I151" s="134"/>
      <c r="J151" s="134"/>
    </row>
    <row r="152" spans="8:10">
      <c r="H152" s="134"/>
      <c r="I152" s="134"/>
      <c r="J152" s="134"/>
    </row>
    <row r="153" spans="8:10">
      <c r="H153" s="134"/>
      <c r="I153" s="134"/>
      <c r="J153" s="134"/>
    </row>
    <row r="154" spans="8:10">
      <c r="H154" s="134"/>
      <c r="I154" s="134"/>
      <c r="J154" s="134"/>
    </row>
    <row r="155" spans="8:10">
      <c r="H155" s="134"/>
      <c r="I155" s="134"/>
      <c r="J155" s="134"/>
    </row>
    <row r="156" spans="8:10">
      <c r="H156" s="134"/>
      <c r="I156" s="134"/>
      <c r="J156" s="134"/>
    </row>
    <row r="157" spans="8:10">
      <c r="H157" s="134"/>
      <c r="I157" s="134"/>
      <c r="J157" s="134"/>
    </row>
    <row r="158" spans="8:10">
      <c r="H158" s="134"/>
      <c r="I158" s="134"/>
      <c r="J158" s="134"/>
    </row>
    <row r="159" spans="8:10">
      <c r="H159" s="134"/>
      <c r="I159" s="134"/>
      <c r="J159" s="134"/>
    </row>
    <row r="160" spans="8:10">
      <c r="H160" s="134"/>
      <c r="I160" s="134"/>
      <c r="J160" s="134"/>
    </row>
    <row r="161" spans="8:10">
      <c r="H161" s="134"/>
      <c r="I161" s="134"/>
      <c r="J161" s="134"/>
    </row>
    <row r="162" spans="8:10">
      <c r="H162" s="134"/>
      <c r="I162" s="134"/>
      <c r="J162" s="134"/>
    </row>
    <row r="163" spans="8:10">
      <c r="H163" s="134"/>
      <c r="I163" s="134"/>
      <c r="J163" s="134"/>
    </row>
    <row r="164" spans="8:10">
      <c r="H164" s="134"/>
      <c r="I164" s="134"/>
      <c r="J164" s="134"/>
    </row>
    <row r="165" spans="8:10">
      <c r="H165" s="134"/>
      <c r="I165" s="134"/>
      <c r="J165" s="134"/>
    </row>
    <row r="166" spans="8:10">
      <c r="H166" s="134"/>
      <c r="I166" s="134"/>
      <c r="J166" s="134"/>
    </row>
    <row r="167" spans="8:10">
      <c r="H167" s="134"/>
      <c r="I167" s="134"/>
      <c r="J167" s="134"/>
    </row>
    <row r="168" spans="8:10">
      <c r="H168" s="134"/>
      <c r="I168" s="134"/>
      <c r="J168" s="134"/>
    </row>
    <row r="169" spans="8:10">
      <c r="H169" s="134"/>
      <c r="I169" s="134"/>
      <c r="J169" s="134"/>
    </row>
    <row r="170" spans="8:10">
      <c r="H170" s="134"/>
      <c r="I170" s="134"/>
      <c r="J170" s="134"/>
    </row>
    <row r="171" spans="8:10">
      <c r="H171" s="134"/>
      <c r="I171" s="134"/>
      <c r="J171" s="134"/>
    </row>
    <row r="172" spans="8:10">
      <c r="H172" s="134"/>
      <c r="I172" s="134"/>
      <c r="J172" s="134"/>
    </row>
    <row r="173" spans="8:10">
      <c r="H173" s="134"/>
      <c r="I173" s="134"/>
      <c r="J173" s="134"/>
    </row>
    <row r="174" spans="8:10">
      <c r="H174" s="134"/>
      <c r="I174" s="134"/>
      <c r="J174" s="134"/>
    </row>
    <row r="175" spans="8:10">
      <c r="H175" s="134"/>
      <c r="I175" s="134"/>
      <c r="J175" s="134"/>
    </row>
    <row r="176" spans="8:10">
      <c r="H176" s="134"/>
      <c r="I176" s="134"/>
      <c r="J176" s="134"/>
    </row>
    <row r="177" spans="8:10">
      <c r="H177" s="134"/>
      <c r="I177" s="134"/>
      <c r="J177" s="134"/>
    </row>
    <row r="178" spans="8:10">
      <c r="H178" s="134"/>
      <c r="I178" s="134"/>
      <c r="J178" s="134"/>
    </row>
    <row r="179" spans="8:10">
      <c r="H179" s="134"/>
      <c r="I179" s="134"/>
      <c r="J179" s="134"/>
    </row>
    <row r="180" spans="8:10">
      <c r="H180" s="134"/>
      <c r="I180" s="134"/>
      <c r="J180" s="134"/>
    </row>
    <row r="181" spans="8:10">
      <c r="H181" s="134"/>
      <c r="I181" s="134"/>
      <c r="J181" s="134"/>
    </row>
    <row r="182" spans="8:10">
      <c r="H182" s="134"/>
      <c r="I182" s="134"/>
      <c r="J182" s="134"/>
    </row>
    <row r="183" spans="8:10">
      <c r="H183" s="134"/>
      <c r="I183" s="134"/>
      <c r="J183" s="134"/>
    </row>
    <row r="184" spans="8:10">
      <c r="H184" s="134"/>
      <c r="I184" s="134"/>
      <c r="J184" s="134"/>
    </row>
    <row r="185" spans="8:10">
      <c r="H185" s="134"/>
      <c r="I185" s="134"/>
      <c r="J185" s="134"/>
    </row>
    <row r="186" spans="8:10">
      <c r="H186" s="134"/>
      <c r="I186" s="134"/>
      <c r="J186" s="134"/>
    </row>
    <row r="187" spans="8:10">
      <c r="H187" s="134"/>
      <c r="I187" s="134"/>
      <c r="J187" s="134"/>
    </row>
    <row r="188" spans="8:10">
      <c r="H188" s="134"/>
      <c r="I188" s="134"/>
      <c r="J188" s="134"/>
    </row>
    <row r="189" spans="8:10">
      <c r="H189" s="134"/>
      <c r="I189" s="134"/>
      <c r="J189" s="134"/>
    </row>
    <row r="190" spans="8:10">
      <c r="H190" s="134"/>
      <c r="I190" s="134"/>
      <c r="J190" s="134"/>
    </row>
    <row r="191" spans="8:10">
      <c r="H191" s="134"/>
      <c r="I191" s="134"/>
      <c r="J191" s="134"/>
    </row>
    <row r="192" spans="8:10">
      <c r="H192" s="134"/>
      <c r="I192" s="134"/>
      <c r="J192" s="134"/>
    </row>
    <row r="193" spans="8:10">
      <c r="H193" s="134"/>
      <c r="I193" s="134"/>
      <c r="J193" s="134"/>
    </row>
    <row r="194" spans="8:10">
      <c r="H194" s="134"/>
      <c r="I194" s="134"/>
      <c r="J194" s="134"/>
    </row>
    <row r="195" spans="8:10">
      <c r="H195" s="134"/>
      <c r="I195" s="134"/>
      <c r="J195" s="134"/>
    </row>
    <row r="196" spans="8:10">
      <c r="H196" s="134"/>
      <c r="I196" s="134"/>
      <c r="J196" s="134"/>
    </row>
    <row r="197" spans="8:10">
      <c r="H197" s="134"/>
      <c r="I197" s="134"/>
      <c r="J197" s="134"/>
    </row>
    <row r="198" spans="8:10">
      <c r="H198" s="134"/>
      <c r="I198" s="134"/>
      <c r="J198" s="134"/>
    </row>
    <row r="199" spans="8:10">
      <c r="H199" s="134"/>
      <c r="I199" s="134"/>
      <c r="J199" s="134"/>
    </row>
    <row r="200" spans="8:10">
      <c r="H200" s="134"/>
      <c r="I200" s="134"/>
      <c r="J200" s="134"/>
    </row>
    <row r="201" spans="8:10">
      <c r="H201" s="134"/>
      <c r="I201" s="134"/>
      <c r="J201" s="134"/>
    </row>
    <row r="202" spans="8:10">
      <c r="H202" s="134"/>
      <c r="I202" s="134"/>
      <c r="J202" s="134"/>
    </row>
    <row r="203" spans="8:10">
      <c r="H203" s="134"/>
      <c r="I203" s="134"/>
      <c r="J203" s="134"/>
    </row>
    <row r="204" spans="8:10">
      <c r="H204" s="134"/>
      <c r="I204" s="134"/>
      <c r="J204" s="134"/>
    </row>
    <row r="205" spans="8:10">
      <c r="H205" s="134"/>
      <c r="I205" s="134"/>
      <c r="J205" s="134"/>
    </row>
    <row r="206" spans="8:10">
      <c r="H206" s="134"/>
      <c r="I206" s="134"/>
      <c r="J206" s="134"/>
    </row>
    <row r="207" spans="8:10">
      <c r="H207" s="134"/>
      <c r="I207" s="134"/>
      <c r="J207" s="134"/>
    </row>
    <row r="208" spans="8:10">
      <c r="H208" s="134"/>
      <c r="I208" s="134"/>
      <c r="J208" s="134"/>
    </row>
    <row r="209" spans="8:10">
      <c r="H209" s="134"/>
      <c r="I209" s="134"/>
      <c r="J209" s="134"/>
    </row>
    <row r="210" spans="8:10">
      <c r="H210" s="134"/>
      <c r="I210" s="134"/>
      <c r="J210" s="134"/>
    </row>
    <row r="211" spans="8:10">
      <c r="H211" s="134"/>
      <c r="I211" s="134"/>
      <c r="J211" s="134"/>
    </row>
    <row r="212" spans="8:10">
      <c r="H212" s="134"/>
      <c r="I212" s="134"/>
      <c r="J212" s="134"/>
    </row>
    <row r="213" spans="8:10">
      <c r="H213" s="134"/>
      <c r="I213" s="134"/>
      <c r="J213" s="134"/>
    </row>
    <row r="214" spans="8:10">
      <c r="H214" s="134"/>
      <c r="I214" s="134"/>
      <c r="J214" s="134"/>
    </row>
    <row r="215" spans="8:10">
      <c r="H215" s="134"/>
      <c r="I215" s="134"/>
      <c r="J215" s="134"/>
    </row>
    <row r="216" spans="8:10">
      <c r="H216" s="134"/>
      <c r="I216" s="134"/>
      <c r="J216" s="134"/>
    </row>
    <row r="217" spans="8:10">
      <c r="H217" s="134"/>
      <c r="I217" s="134"/>
      <c r="J217" s="134"/>
    </row>
    <row r="218" spans="8:10">
      <c r="H218" s="134"/>
      <c r="I218" s="134"/>
      <c r="J218" s="134"/>
    </row>
    <row r="219" spans="8:10">
      <c r="H219" s="134"/>
      <c r="I219" s="134"/>
      <c r="J219" s="134"/>
    </row>
    <row r="220" spans="8:10">
      <c r="H220" s="134"/>
      <c r="I220" s="134"/>
      <c r="J220" s="134"/>
    </row>
    <row r="221" spans="8:10">
      <c r="H221" s="134"/>
      <c r="I221" s="134"/>
      <c r="J221" s="134"/>
    </row>
    <row r="222" spans="8:10">
      <c r="H222" s="134"/>
      <c r="I222" s="134"/>
      <c r="J222" s="134"/>
    </row>
    <row r="223" spans="8:10">
      <c r="H223" s="134"/>
      <c r="I223" s="134"/>
      <c r="J223" s="134"/>
    </row>
    <row r="224" spans="8:10">
      <c r="H224" s="134"/>
      <c r="I224" s="134"/>
      <c r="J224" s="134"/>
    </row>
    <row r="225" spans="8:10">
      <c r="H225" s="134"/>
      <c r="I225" s="134"/>
      <c r="J225" s="134"/>
    </row>
    <row r="226" spans="8:10">
      <c r="H226" s="134"/>
      <c r="I226" s="134"/>
      <c r="J226" s="134"/>
    </row>
    <row r="227" spans="8:10">
      <c r="H227" s="134"/>
      <c r="I227" s="134"/>
      <c r="J227" s="134"/>
    </row>
    <row r="228" spans="8:10">
      <c r="H228" s="134"/>
      <c r="I228" s="134"/>
      <c r="J228" s="134"/>
    </row>
    <row r="229" spans="8:10">
      <c r="H229" s="134"/>
      <c r="I229" s="134"/>
      <c r="J229" s="134"/>
    </row>
    <row r="230" spans="8:10">
      <c r="H230" s="134"/>
      <c r="I230" s="134"/>
      <c r="J230" s="134"/>
    </row>
    <row r="231" spans="8:10">
      <c r="H231" s="134"/>
      <c r="I231" s="134"/>
      <c r="J231" s="134"/>
    </row>
    <row r="232" spans="8:10">
      <c r="H232" s="134"/>
      <c r="I232" s="134"/>
      <c r="J232" s="134"/>
    </row>
    <row r="233" spans="8:10">
      <c r="H233" s="134"/>
      <c r="I233" s="134"/>
      <c r="J233" s="134"/>
    </row>
    <row r="234" spans="8:10">
      <c r="H234" s="134"/>
      <c r="I234" s="134"/>
      <c r="J234" s="134"/>
    </row>
    <row r="235" spans="8:10">
      <c r="H235" s="134"/>
      <c r="I235" s="134"/>
      <c r="J235" s="134"/>
    </row>
    <row r="236" spans="8:10">
      <c r="H236" s="134"/>
      <c r="I236" s="134"/>
      <c r="J236" s="134"/>
    </row>
    <row r="237" spans="8:10">
      <c r="H237" s="134"/>
      <c r="I237" s="134"/>
      <c r="J237" s="134"/>
    </row>
    <row r="238" spans="8:10">
      <c r="H238" s="134"/>
      <c r="I238" s="134"/>
      <c r="J238" s="134"/>
    </row>
    <row r="239" spans="8:10">
      <c r="H239" s="134"/>
      <c r="I239" s="134"/>
      <c r="J239" s="134"/>
    </row>
    <row r="240" spans="8:10">
      <c r="H240" s="134"/>
      <c r="I240" s="134"/>
      <c r="J240" s="134"/>
    </row>
    <row r="241" spans="8:10">
      <c r="H241" s="134"/>
      <c r="I241" s="134"/>
      <c r="J241" s="134"/>
    </row>
    <row r="242" spans="8:10">
      <c r="H242" s="134"/>
      <c r="I242" s="134"/>
      <c r="J242" s="134"/>
    </row>
    <row r="243" spans="8:10">
      <c r="H243" s="134"/>
      <c r="I243" s="134"/>
      <c r="J243" s="134"/>
    </row>
    <row r="244" spans="8:10">
      <c r="H244" s="134"/>
      <c r="I244" s="134"/>
      <c r="J244" s="134"/>
    </row>
    <row r="245" spans="8:10">
      <c r="H245" s="134"/>
      <c r="I245" s="134"/>
      <c r="J245" s="134"/>
    </row>
    <row r="246" spans="8:10">
      <c r="H246" s="134"/>
      <c r="I246" s="134"/>
      <c r="J246" s="134"/>
    </row>
    <row r="247" spans="8:10">
      <c r="H247" s="134"/>
      <c r="I247" s="134"/>
      <c r="J247" s="134"/>
    </row>
    <row r="248" spans="8:10">
      <c r="H248" s="134"/>
      <c r="I248" s="134"/>
      <c r="J248" s="134"/>
    </row>
    <row r="249" spans="8:10">
      <c r="H249" s="134"/>
      <c r="I249" s="134"/>
      <c r="J249" s="134"/>
    </row>
    <row r="250" spans="8:10">
      <c r="H250" s="134"/>
      <c r="I250" s="134"/>
      <c r="J250" s="134"/>
    </row>
    <row r="251" spans="8:10">
      <c r="H251" s="134"/>
      <c r="I251" s="134"/>
      <c r="J251" s="134"/>
    </row>
    <row r="252" spans="8:10">
      <c r="H252" s="134"/>
      <c r="I252" s="134"/>
      <c r="J252" s="134"/>
    </row>
    <row r="253" spans="8:10">
      <c r="H253" s="134"/>
      <c r="I253" s="134"/>
      <c r="J253" s="134"/>
    </row>
    <row r="254" spans="8:10">
      <c r="H254" s="134"/>
      <c r="I254" s="134"/>
      <c r="J254" s="134"/>
    </row>
    <row r="255" spans="8:10">
      <c r="H255" s="134"/>
      <c r="I255" s="134"/>
      <c r="J255" s="134"/>
    </row>
    <row r="256" spans="8:10">
      <c r="H256" s="134"/>
      <c r="I256" s="134"/>
      <c r="J256" s="134"/>
    </row>
    <row r="257" spans="8:10">
      <c r="H257" s="134"/>
      <c r="I257" s="134"/>
      <c r="J257" s="134"/>
    </row>
    <row r="258" spans="8:10">
      <c r="H258" s="134"/>
      <c r="I258" s="134"/>
      <c r="J258" s="134"/>
    </row>
    <row r="259" spans="8:10">
      <c r="H259" s="134"/>
      <c r="I259" s="134"/>
      <c r="J259" s="134"/>
    </row>
    <row r="260" spans="8:10">
      <c r="H260" s="134"/>
      <c r="I260" s="134"/>
      <c r="J260" s="134"/>
    </row>
    <row r="261" spans="8:10">
      <c r="H261" s="134"/>
      <c r="I261" s="134"/>
      <c r="J261" s="134"/>
    </row>
    <row r="262" spans="8:10">
      <c r="H262" s="134"/>
      <c r="I262" s="134"/>
      <c r="J262" s="134"/>
    </row>
    <row r="263" spans="8:10">
      <c r="H263" s="134"/>
      <c r="I263" s="134"/>
      <c r="J263" s="134"/>
    </row>
    <row r="264" spans="8:10">
      <c r="H264" s="134"/>
      <c r="I264" s="134"/>
      <c r="J264" s="134"/>
    </row>
    <row r="265" spans="8:10">
      <c r="H265" s="134"/>
      <c r="I265" s="134"/>
      <c r="J265" s="134"/>
    </row>
    <row r="266" spans="8:10">
      <c r="H266" s="134"/>
      <c r="I266" s="134"/>
      <c r="J266" s="134"/>
    </row>
    <row r="267" spans="8:10">
      <c r="H267" s="134"/>
      <c r="I267" s="134"/>
      <c r="J267" s="134"/>
    </row>
    <row r="268" spans="8:10">
      <c r="H268" s="134"/>
      <c r="I268" s="134"/>
      <c r="J268" s="134"/>
    </row>
    <row r="269" spans="8:10">
      <c r="H269" s="134"/>
      <c r="I269" s="134"/>
      <c r="J269" s="134"/>
    </row>
    <row r="270" spans="8:10">
      <c r="H270" s="134"/>
      <c r="I270" s="134"/>
      <c r="J270" s="134"/>
    </row>
    <row r="271" spans="8:10">
      <c r="H271" s="134"/>
      <c r="I271" s="134"/>
      <c r="J271" s="134"/>
    </row>
    <row r="272" spans="8:10">
      <c r="H272" s="134"/>
      <c r="I272" s="134"/>
      <c r="J272" s="134"/>
    </row>
    <row r="273" spans="8:10">
      <c r="H273" s="134"/>
      <c r="I273" s="134"/>
      <c r="J273" s="134"/>
    </row>
    <row r="274" spans="8:10">
      <c r="H274" s="134"/>
      <c r="I274" s="134"/>
      <c r="J274" s="134"/>
    </row>
    <row r="275" spans="8:10">
      <c r="H275" s="134"/>
      <c r="I275" s="134"/>
      <c r="J275" s="134"/>
    </row>
    <row r="276" spans="8:10">
      <c r="H276" s="134"/>
      <c r="I276" s="134"/>
      <c r="J276" s="134"/>
    </row>
    <row r="277" spans="8:10">
      <c r="H277" s="134"/>
      <c r="I277" s="134"/>
      <c r="J277" s="134"/>
    </row>
    <row r="278" spans="8:10">
      <c r="H278" s="134"/>
      <c r="I278" s="134"/>
      <c r="J278" s="134"/>
    </row>
    <row r="279" spans="8:10">
      <c r="H279" s="134"/>
      <c r="I279" s="134"/>
      <c r="J279" s="134"/>
    </row>
    <row r="280" spans="8:10">
      <c r="H280" s="134"/>
      <c r="I280" s="134"/>
      <c r="J280" s="134"/>
    </row>
    <row r="281" spans="8:10">
      <c r="H281" s="134"/>
      <c r="I281" s="134"/>
      <c r="J281" s="134"/>
    </row>
    <row r="282" spans="8:10">
      <c r="H282" s="134"/>
      <c r="I282" s="134"/>
      <c r="J282" s="134"/>
    </row>
    <row r="283" spans="8:10">
      <c r="H283" s="134"/>
      <c r="I283" s="134"/>
      <c r="J283" s="134"/>
    </row>
    <row r="284" spans="8:10">
      <c r="H284" s="134"/>
      <c r="I284" s="134"/>
      <c r="J284" s="134"/>
    </row>
    <row r="285" spans="8:10">
      <c r="H285" s="134"/>
      <c r="I285" s="134"/>
      <c r="J285" s="134"/>
    </row>
    <row r="286" spans="8:10">
      <c r="H286" s="134"/>
      <c r="I286" s="134"/>
      <c r="J286" s="134"/>
    </row>
    <row r="287" spans="8:10">
      <c r="H287" s="134"/>
      <c r="I287" s="134"/>
      <c r="J287" s="134"/>
    </row>
    <row r="288" spans="8:10">
      <c r="H288" s="134"/>
      <c r="I288" s="134"/>
      <c r="J288" s="134"/>
    </row>
    <row r="289" spans="8:10">
      <c r="H289" s="134"/>
      <c r="I289" s="134"/>
      <c r="J289" s="134"/>
    </row>
    <row r="290" spans="8:10">
      <c r="H290" s="134"/>
      <c r="I290" s="134"/>
      <c r="J290" s="134"/>
    </row>
    <row r="291" spans="8:10">
      <c r="H291" s="134"/>
      <c r="I291" s="134"/>
      <c r="J291" s="134"/>
    </row>
    <row r="292" spans="8:10">
      <c r="H292" s="134"/>
      <c r="I292" s="134"/>
      <c r="J292" s="134"/>
    </row>
    <row r="293" spans="8:10">
      <c r="H293" s="134"/>
      <c r="I293" s="134"/>
      <c r="J293" s="134"/>
    </row>
    <row r="294" spans="8:10">
      <c r="H294" s="134"/>
      <c r="I294" s="134"/>
      <c r="J294" s="134"/>
    </row>
    <row r="295" spans="8:10">
      <c r="H295" s="134"/>
      <c r="I295" s="134"/>
      <c r="J295" s="134"/>
    </row>
    <row r="296" spans="8:10">
      <c r="H296" s="134"/>
      <c r="I296" s="134"/>
      <c r="J296" s="134"/>
    </row>
    <row r="297" spans="8:10">
      <c r="H297" s="134"/>
      <c r="I297" s="134"/>
      <c r="J297" s="134"/>
    </row>
    <row r="298" spans="8:10">
      <c r="H298" s="134"/>
      <c r="I298" s="134"/>
      <c r="J298" s="134"/>
    </row>
    <row r="299" spans="8:10">
      <c r="H299" s="134"/>
      <c r="I299" s="134"/>
      <c r="J299" s="134"/>
    </row>
    <row r="300" spans="8:10">
      <c r="H300" s="134"/>
      <c r="I300" s="134"/>
      <c r="J300" s="134"/>
    </row>
    <row r="301" spans="8:10">
      <c r="H301" s="134"/>
      <c r="I301" s="134"/>
      <c r="J301" s="134"/>
    </row>
    <row r="302" spans="8:10">
      <c r="H302" s="134"/>
      <c r="I302" s="134"/>
      <c r="J302" s="134"/>
    </row>
    <row r="303" spans="8:10">
      <c r="H303" s="134"/>
      <c r="I303" s="134"/>
      <c r="J303" s="134"/>
    </row>
    <row r="304" spans="8:10">
      <c r="H304" s="134"/>
      <c r="I304" s="134"/>
      <c r="J304" s="134"/>
    </row>
    <row r="305" spans="8:10">
      <c r="H305" s="134"/>
      <c r="I305" s="134"/>
      <c r="J305" s="134"/>
    </row>
    <row r="306" spans="8:10">
      <c r="H306" s="134"/>
      <c r="I306" s="134"/>
      <c r="J306" s="134"/>
    </row>
    <row r="307" spans="8:10">
      <c r="H307" s="134"/>
      <c r="I307" s="134"/>
      <c r="J307" s="134"/>
    </row>
    <row r="308" spans="8:10">
      <c r="H308" s="134"/>
      <c r="I308" s="134"/>
      <c r="J308" s="134"/>
    </row>
    <row r="309" spans="8:10">
      <c r="H309" s="134"/>
      <c r="I309" s="134"/>
      <c r="J309" s="134"/>
    </row>
    <row r="310" spans="8:10">
      <c r="H310" s="134"/>
      <c r="I310" s="134"/>
      <c r="J310" s="134"/>
    </row>
    <row r="311" spans="8:10">
      <c r="H311" s="134"/>
      <c r="I311" s="134"/>
      <c r="J311" s="134"/>
    </row>
    <row r="312" spans="8:10">
      <c r="H312" s="134"/>
      <c r="I312" s="134"/>
      <c r="J312" s="134"/>
    </row>
    <row r="313" spans="8:10">
      <c r="H313" s="134"/>
      <c r="I313" s="134"/>
      <c r="J313" s="134"/>
    </row>
  </sheetData>
  <sheetProtection algorithmName="SHA-512" hashValue="OAl+j/ze3x+KNknckN0y9iqDUZ2ZCdyullwMwWpjf1gTsDifx4AlotoXf3774yrIOzcNmrqKv+qMH9t6yM2IaQ==" saltValue="641PDKdYx7rC6Rc+zrD1BA==" spinCount="100000" sheet="1" formatCells="0" formatColumns="0" formatRows="0"/>
  <mergeCells count="16">
    <mergeCell ref="A1:V4"/>
    <mergeCell ref="A10:V10"/>
    <mergeCell ref="AC10:AE10"/>
    <mergeCell ref="AC11:AC12"/>
    <mergeCell ref="AD11:AD12"/>
    <mergeCell ref="AE11:AE12"/>
    <mergeCell ref="W10:AB10"/>
    <mergeCell ref="W11:X11"/>
    <mergeCell ref="Y11:AB11"/>
    <mergeCell ref="R11:V11"/>
    <mergeCell ref="A5:H5"/>
    <mergeCell ref="A13:A17"/>
    <mergeCell ref="A11:H11"/>
    <mergeCell ref="B13:B17"/>
    <mergeCell ref="I11:Q11"/>
    <mergeCell ref="B8:E8"/>
  </mergeCells>
  <conditionalFormatting sqref="K13:L17 P13:P17">
    <cfRule type="cellIs" dxfId="3" priority="13" operator="equal">
      <formula>"BAJO"</formula>
    </cfRule>
    <cfRule type="cellIs" dxfId="2" priority="14" operator="equal">
      <formula>"MODERADO"</formula>
    </cfRule>
    <cfRule type="cellIs" dxfId="1" priority="15" operator="equal">
      <formula>"ALTO"</formula>
    </cfRule>
    <cfRule type="cellIs" dxfId="0" priority="16" operator="equal">
      <formula>"EXTREMO"</formula>
    </cfRule>
  </conditionalFormatting>
  <dataValidations count="2">
    <dataValidation type="list" allowBlank="1" showInputMessage="1" showErrorMessage="1" sqref="X8">
      <formula1>"I TRIM, II TRIM, III TRIM, IV TRIM"</formula1>
    </dataValidation>
    <dataValidation type="list" allowBlank="1" showInputMessage="1" showErrorMessage="1" sqref="Q13:Q17">
      <formula1>"REDUCIR"</formula1>
    </dataValidation>
  </dataValidations>
  <printOptions horizontalCentered="1" verticalCentered="1"/>
  <pageMargins left="0.70866141732283472" right="0.70866141732283472" top="0.74803149606299213" bottom="0.74803149606299213" header="0.31496062992125984" footer="0.31496062992125984"/>
  <pageSetup scale="16" orientation="landscape" r:id="rId1"/>
  <headerFooter>
    <oddFooter>&amp;C&amp;G
DIE-05-FR-01
V.2
Hoja 6</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4:B47"/>
  <sheetViews>
    <sheetView workbookViewId="0">
      <selection activeCell="C12" sqref="C12"/>
    </sheetView>
  </sheetViews>
  <sheetFormatPr baseColWidth="10" defaultRowHeight="15"/>
  <cols>
    <col min="1" max="1" width="44.140625" customWidth="1"/>
    <col min="2" max="2" width="78" customWidth="1"/>
  </cols>
  <sheetData>
    <row r="4" spans="1:2">
      <c r="A4" s="799" t="s">
        <v>928</v>
      </c>
      <c r="B4" s="799"/>
    </row>
    <row r="5" spans="1:2">
      <c r="A5" s="800" t="s">
        <v>931</v>
      </c>
      <c r="B5" s="801"/>
    </row>
    <row r="7" spans="1:2">
      <c r="A7" s="370" t="s">
        <v>929</v>
      </c>
      <c r="B7" s="370" t="s">
        <v>930</v>
      </c>
    </row>
    <row r="8" spans="1:2">
      <c r="A8" s="803" t="s">
        <v>922</v>
      </c>
      <c r="B8" s="369"/>
    </row>
    <row r="9" spans="1:2">
      <c r="A9" s="804"/>
      <c r="B9" s="369"/>
    </row>
    <row r="10" spans="1:2">
      <c r="A10" s="804"/>
      <c r="B10" s="369"/>
    </row>
    <row r="11" spans="1:2">
      <c r="A11" s="804"/>
      <c r="B11" s="369"/>
    </row>
    <row r="12" spans="1:2">
      <c r="A12" s="804"/>
      <c r="B12" s="369"/>
    </row>
    <row r="13" spans="1:2">
      <c r="A13" s="803" t="s">
        <v>927</v>
      </c>
      <c r="B13" s="369"/>
    </row>
    <row r="14" spans="1:2">
      <c r="A14" s="804"/>
      <c r="B14" s="369"/>
    </row>
    <row r="15" spans="1:2">
      <c r="A15" s="804"/>
      <c r="B15" s="369"/>
    </row>
    <row r="16" spans="1:2">
      <c r="A16" s="804"/>
      <c r="B16" s="369"/>
    </row>
    <row r="17" spans="1:2">
      <c r="A17" s="805"/>
      <c r="B17" s="369"/>
    </row>
    <row r="18" spans="1:2">
      <c r="A18" s="803" t="s">
        <v>408</v>
      </c>
      <c r="B18" s="369"/>
    </row>
    <row r="19" spans="1:2">
      <c r="A19" s="804"/>
      <c r="B19" s="369"/>
    </row>
    <row r="20" spans="1:2">
      <c r="A20" s="804"/>
      <c r="B20" s="369"/>
    </row>
    <row r="21" spans="1:2">
      <c r="A21" s="804"/>
      <c r="B21" s="369"/>
    </row>
    <row r="22" spans="1:2">
      <c r="A22" s="805"/>
      <c r="B22" s="369"/>
    </row>
    <row r="23" spans="1:2">
      <c r="A23" s="802" t="s">
        <v>422</v>
      </c>
      <c r="B23" s="369"/>
    </row>
    <row r="24" spans="1:2">
      <c r="A24" s="802"/>
      <c r="B24" s="369"/>
    </row>
    <row r="25" spans="1:2">
      <c r="A25" s="802"/>
      <c r="B25" s="369"/>
    </row>
    <row r="26" spans="1:2">
      <c r="A26" s="802"/>
      <c r="B26" s="369"/>
    </row>
    <row r="27" spans="1:2">
      <c r="A27" s="802"/>
      <c r="B27" s="369"/>
    </row>
    <row r="28" spans="1:2">
      <c r="A28" s="802" t="s">
        <v>923</v>
      </c>
      <c r="B28" s="369"/>
    </row>
    <row r="29" spans="1:2">
      <c r="A29" s="802"/>
      <c r="B29" s="369"/>
    </row>
    <row r="30" spans="1:2">
      <c r="A30" s="802"/>
      <c r="B30" s="369"/>
    </row>
    <row r="31" spans="1:2">
      <c r="A31" s="802"/>
      <c r="B31" s="369"/>
    </row>
    <row r="32" spans="1:2">
      <c r="A32" s="802"/>
      <c r="B32" s="369"/>
    </row>
    <row r="33" spans="1:2">
      <c r="A33" s="802" t="s">
        <v>924</v>
      </c>
      <c r="B33" s="369"/>
    </row>
    <row r="34" spans="1:2">
      <c r="A34" s="802"/>
      <c r="B34" s="369"/>
    </row>
    <row r="35" spans="1:2">
      <c r="A35" s="802"/>
      <c r="B35" s="369"/>
    </row>
    <row r="36" spans="1:2">
      <c r="A36" s="802"/>
      <c r="B36" s="369"/>
    </row>
    <row r="37" spans="1:2">
      <c r="A37" s="802"/>
      <c r="B37" s="369"/>
    </row>
    <row r="38" spans="1:2">
      <c r="A38" s="802" t="s">
        <v>925</v>
      </c>
      <c r="B38" s="369"/>
    </row>
    <row r="39" spans="1:2">
      <c r="A39" s="802"/>
      <c r="B39" s="369"/>
    </row>
    <row r="40" spans="1:2">
      <c r="A40" s="802"/>
      <c r="B40" s="369"/>
    </row>
    <row r="41" spans="1:2">
      <c r="A41" s="802"/>
      <c r="B41" s="369"/>
    </row>
    <row r="42" spans="1:2">
      <c r="A42" s="802"/>
      <c r="B42" s="369"/>
    </row>
    <row r="43" spans="1:2">
      <c r="A43" s="802" t="s">
        <v>926</v>
      </c>
      <c r="B43" s="369"/>
    </row>
    <row r="44" spans="1:2">
      <c r="A44" s="802"/>
      <c r="B44" s="369"/>
    </row>
    <row r="45" spans="1:2">
      <c r="A45" s="802"/>
      <c r="B45" s="369"/>
    </row>
    <row r="46" spans="1:2">
      <c r="A46" s="802"/>
      <c r="B46" s="369"/>
    </row>
    <row r="47" spans="1:2">
      <c r="A47" s="802"/>
      <c r="B47" s="369"/>
    </row>
  </sheetData>
  <mergeCells count="10">
    <mergeCell ref="A38:A42"/>
    <mergeCell ref="A43:A47"/>
    <mergeCell ref="A8:A12"/>
    <mergeCell ref="A13:A17"/>
    <mergeCell ref="A18:A22"/>
    <mergeCell ref="A4:B4"/>
    <mergeCell ref="A5:B5"/>
    <mergeCell ref="A23:A27"/>
    <mergeCell ref="A28:A32"/>
    <mergeCell ref="A33:A37"/>
  </mergeCells>
  <pageMargins left="0.70866141732283472" right="0.70866141732283472" top="0.74803149606299213" bottom="1.5354330708661419" header="0.31496062992125984" footer="0.31496062992125984"/>
  <pageSetup scale="65" orientation="landscape" r:id="rId1"/>
  <headerFooter>
    <oddFooter>&amp;C&amp;G
DIE-05-FR-01
V.2 
Hoja 7</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2:C66"/>
  <sheetViews>
    <sheetView zoomScaleNormal="100" workbookViewId="0">
      <selection activeCell="D26" sqref="D26"/>
    </sheetView>
  </sheetViews>
  <sheetFormatPr baseColWidth="10" defaultColWidth="11.42578125" defaultRowHeight="15"/>
  <cols>
    <col min="1" max="1" width="34" customWidth="1"/>
    <col min="2" max="2" width="68.140625" customWidth="1"/>
    <col min="3" max="3" width="28" customWidth="1"/>
  </cols>
  <sheetData>
    <row r="2" spans="1:3">
      <c r="A2" s="808" t="s">
        <v>330</v>
      </c>
      <c r="B2" s="808"/>
      <c r="C2" s="27"/>
    </row>
    <row r="3" spans="1:3">
      <c r="A3" s="808" t="s">
        <v>331</v>
      </c>
      <c r="B3" s="808"/>
      <c r="C3" s="27"/>
    </row>
    <row r="4" spans="1:3" ht="15.75" thickBot="1">
      <c r="A4" s="27"/>
      <c r="B4" s="27"/>
      <c r="C4" s="27"/>
    </row>
    <row r="5" spans="1:3">
      <c r="A5" s="28" t="s">
        <v>207</v>
      </c>
      <c r="B5" s="29" t="s">
        <v>332</v>
      </c>
      <c r="C5" s="30" t="s">
        <v>333</v>
      </c>
    </row>
    <row r="6" spans="1:3">
      <c r="A6" s="806" t="s">
        <v>334</v>
      </c>
      <c r="B6" s="31" t="s">
        <v>335</v>
      </c>
      <c r="C6" s="32" t="s">
        <v>336</v>
      </c>
    </row>
    <row r="7" spans="1:3">
      <c r="A7" s="806"/>
      <c r="B7" s="31" t="s">
        <v>337</v>
      </c>
      <c r="C7" s="32" t="s">
        <v>336</v>
      </c>
    </row>
    <row r="8" spans="1:3">
      <c r="A8" s="806"/>
      <c r="B8" s="31" t="s">
        <v>338</v>
      </c>
      <c r="C8" s="32" t="s">
        <v>336</v>
      </c>
    </row>
    <row r="9" spans="1:3">
      <c r="A9" s="806"/>
      <c r="B9" s="31" t="s">
        <v>339</v>
      </c>
      <c r="C9" s="32" t="s">
        <v>336</v>
      </c>
    </row>
    <row r="10" spans="1:3">
      <c r="A10" s="806"/>
      <c r="B10" s="31" t="s">
        <v>340</v>
      </c>
      <c r="C10" s="32" t="s">
        <v>336</v>
      </c>
    </row>
    <row r="11" spans="1:3">
      <c r="A11" s="806"/>
      <c r="B11" s="31" t="s">
        <v>341</v>
      </c>
      <c r="C11" s="32" t="s">
        <v>336</v>
      </c>
    </row>
    <row r="12" spans="1:3">
      <c r="A12" s="806" t="s">
        <v>342</v>
      </c>
      <c r="B12" s="31" t="s">
        <v>343</v>
      </c>
      <c r="C12" s="32" t="s">
        <v>60</v>
      </c>
    </row>
    <row r="13" spans="1:3">
      <c r="A13" s="806"/>
      <c r="B13" s="31" t="s">
        <v>344</v>
      </c>
      <c r="C13" s="32" t="s">
        <v>60</v>
      </c>
    </row>
    <row r="14" spans="1:3">
      <c r="A14" s="806"/>
      <c r="B14" s="31" t="s">
        <v>345</v>
      </c>
      <c r="C14" s="32" t="s">
        <v>60</v>
      </c>
    </row>
    <row r="15" spans="1:3">
      <c r="A15" s="806"/>
      <c r="B15" s="31" t="s">
        <v>346</v>
      </c>
      <c r="C15" s="32" t="s">
        <v>60</v>
      </c>
    </row>
    <row r="16" spans="1:3">
      <c r="A16" s="806"/>
      <c r="B16" s="31" t="s">
        <v>347</v>
      </c>
      <c r="C16" s="32" t="s">
        <v>60</v>
      </c>
    </row>
    <row r="17" spans="1:3">
      <c r="A17" s="806" t="s">
        <v>348</v>
      </c>
      <c r="B17" s="31" t="s">
        <v>349</v>
      </c>
      <c r="C17" s="32" t="s">
        <v>350</v>
      </c>
    </row>
    <row r="18" spans="1:3">
      <c r="A18" s="806"/>
      <c r="B18" s="31" t="s">
        <v>351</v>
      </c>
      <c r="C18" s="32" t="s">
        <v>336</v>
      </c>
    </row>
    <row r="19" spans="1:3">
      <c r="A19" s="806"/>
      <c r="B19" s="31" t="s">
        <v>352</v>
      </c>
      <c r="C19" s="32" t="s">
        <v>350</v>
      </c>
    </row>
    <row r="20" spans="1:3">
      <c r="A20" s="806" t="s">
        <v>353</v>
      </c>
      <c r="B20" s="31" t="s">
        <v>354</v>
      </c>
      <c r="C20" s="32" t="s">
        <v>336</v>
      </c>
    </row>
    <row r="21" spans="1:3">
      <c r="A21" s="806"/>
      <c r="B21" s="31" t="s">
        <v>355</v>
      </c>
      <c r="C21" s="32" t="s">
        <v>336</v>
      </c>
    </row>
    <row r="22" spans="1:3">
      <c r="A22" s="806"/>
      <c r="B22" s="31" t="s">
        <v>356</v>
      </c>
      <c r="C22" s="32" t="s">
        <v>336</v>
      </c>
    </row>
    <row r="23" spans="1:3">
      <c r="A23" s="806" t="s">
        <v>357</v>
      </c>
      <c r="B23" s="31" t="s">
        <v>358</v>
      </c>
      <c r="C23" s="32" t="s">
        <v>359</v>
      </c>
    </row>
    <row r="24" spans="1:3">
      <c r="A24" s="806"/>
      <c r="B24" s="31" t="s">
        <v>360</v>
      </c>
      <c r="C24" s="32" t="s">
        <v>359</v>
      </c>
    </row>
    <row r="25" spans="1:3">
      <c r="A25" s="806"/>
      <c r="B25" s="31" t="s">
        <v>361</v>
      </c>
      <c r="C25" s="32" t="s">
        <v>359</v>
      </c>
    </row>
    <row r="26" spans="1:3">
      <c r="A26" s="806"/>
      <c r="B26" s="31" t="s">
        <v>362</v>
      </c>
      <c r="C26" s="32" t="s">
        <v>359</v>
      </c>
    </row>
    <row r="27" spans="1:3">
      <c r="A27" s="806"/>
      <c r="B27" s="31" t="s">
        <v>363</v>
      </c>
      <c r="C27" s="32" t="s">
        <v>359</v>
      </c>
    </row>
    <row r="28" spans="1:3">
      <c r="A28" s="806"/>
      <c r="B28" s="31" t="s">
        <v>364</v>
      </c>
      <c r="C28" s="32" t="s">
        <v>359</v>
      </c>
    </row>
    <row r="29" spans="1:3">
      <c r="A29" s="806"/>
      <c r="B29" s="31" t="s">
        <v>365</v>
      </c>
      <c r="C29" s="32" t="s">
        <v>350</v>
      </c>
    </row>
    <row r="30" spans="1:3">
      <c r="A30" s="806"/>
      <c r="B30" s="31" t="s">
        <v>366</v>
      </c>
      <c r="C30" s="32" t="s">
        <v>350</v>
      </c>
    </row>
    <row r="31" spans="1:3">
      <c r="A31" s="806"/>
      <c r="B31" s="31" t="s">
        <v>367</v>
      </c>
      <c r="C31" s="32" t="s">
        <v>359</v>
      </c>
    </row>
    <row r="32" spans="1:3">
      <c r="A32" s="806"/>
      <c r="B32" s="31" t="s">
        <v>368</v>
      </c>
      <c r="C32" s="32" t="s">
        <v>350</v>
      </c>
    </row>
    <row r="33" spans="1:3">
      <c r="A33" s="806"/>
      <c r="B33" s="31" t="s">
        <v>369</v>
      </c>
      <c r="C33" s="32" t="s">
        <v>359</v>
      </c>
    </row>
    <row r="34" spans="1:3">
      <c r="A34" s="806" t="s">
        <v>370</v>
      </c>
      <c r="B34" s="31" t="s">
        <v>371</v>
      </c>
      <c r="C34" s="32" t="s">
        <v>59</v>
      </c>
    </row>
    <row r="35" spans="1:3">
      <c r="A35" s="806"/>
      <c r="B35" s="31" t="s">
        <v>372</v>
      </c>
      <c r="C35" s="32" t="s">
        <v>59</v>
      </c>
    </row>
    <row r="36" spans="1:3">
      <c r="A36" s="806"/>
      <c r="B36" s="31" t="s">
        <v>373</v>
      </c>
      <c r="C36" s="32" t="s">
        <v>350</v>
      </c>
    </row>
    <row r="37" spans="1:3">
      <c r="A37" s="806"/>
      <c r="B37" s="31" t="s">
        <v>374</v>
      </c>
      <c r="C37" s="32" t="s">
        <v>59</v>
      </c>
    </row>
    <row r="38" spans="1:3">
      <c r="A38" s="806"/>
      <c r="B38" s="31" t="s">
        <v>375</v>
      </c>
      <c r="C38" s="32" t="s">
        <v>350</v>
      </c>
    </row>
    <row r="39" spans="1:3">
      <c r="A39" s="806" t="s">
        <v>376</v>
      </c>
      <c r="B39" s="31" t="s">
        <v>377</v>
      </c>
      <c r="C39" s="32" t="s">
        <v>359</v>
      </c>
    </row>
    <row r="40" spans="1:3">
      <c r="A40" s="806"/>
      <c r="B40" s="31" t="s">
        <v>378</v>
      </c>
      <c r="C40" s="32" t="s">
        <v>359</v>
      </c>
    </row>
    <row r="41" spans="1:3">
      <c r="A41" s="806"/>
      <c r="B41" s="31" t="s">
        <v>379</v>
      </c>
      <c r="C41" s="32" t="s">
        <v>350</v>
      </c>
    </row>
    <row r="42" spans="1:3">
      <c r="A42" s="806"/>
      <c r="B42" s="31" t="s">
        <v>380</v>
      </c>
      <c r="C42" s="32" t="s">
        <v>359</v>
      </c>
    </row>
    <row r="43" spans="1:3">
      <c r="A43" s="806"/>
      <c r="B43" s="31" t="s">
        <v>381</v>
      </c>
      <c r="C43" s="32" t="s">
        <v>359</v>
      </c>
    </row>
    <row r="44" spans="1:3">
      <c r="A44" s="806" t="s">
        <v>382</v>
      </c>
      <c r="B44" s="31" t="s">
        <v>383</v>
      </c>
      <c r="C44" s="32" t="s">
        <v>59</v>
      </c>
    </row>
    <row r="45" spans="1:3">
      <c r="A45" s="806"/>
      <c r="B45" s="31" t="s">
        <v>384</v>
      </c>
      <c r="C45" s="32" t="s">
        <v>350</v>
      </c>
    </row>
    <row r="46" spans="1:3">
      <c r="A46" s="806"/>
      <c r="B46" s="31" t="s">
        <v>385</v>
      </c>
      <c r="C46" s="32" t="s">
        <v>359</v>
      </c>
    </row>
    <row r="47" spans="1:3">
      <c r="A47" s="806"/>
      <c r="B47" s="31" t="s">
        <v>386</v>
      </c>
      <c r="C47" s="32" t="s">
        <v>359</v>
      </c>
    </row>
    <row r="48" spans="1:3" ht="15.75" thickBot="1">
      <c r="A48" s="807"/>
      <c r="B48" s="33" t="s">
        <v>387</v>
      </c>
      <c r="C48" s="34" t="s">
        <v>336</v>
      </c>
    </row>
    <row r="49" spans="1:3">
      <c r="A49" s="806" t="s">
        <v>388</v>
      </c>
      <c r="B49" s="31" t="s">
        <v>389</v>
      </c>
      <c r="C49" s="32" t="s">
        <v>359</v>
      </c>
    </row>
    <row r="50" spans="1:3">
      <c r="A50" s="806"/>
      <c r="B50" s="31" t="s">
        <v>390</v>
      </c>
      <c r="C50" s="32" t="s">
        <v>350</v>
      </c>
    </row>
    <row r="51" spans="1:3">
      <c r="A51" s="806"/>
      <c r="B51" s="31" t="s">
        <v>391</v>
      </c>
      <c r="C51" s="32" t="s">
        <v>359</v>
      </c>
    </row>
    <row r="52" spans="1:3">
      <c r="A52" s="806"/>
      <c r="B52" s="31" t="s">
        <v>392</v>
      </c>
      <c r="C52" s="32" t="s">
        <v>359</v>
      </c>
    </row>
    <row r="53" spans="1:3">
      <c r="A53" s="806"/>
      <c r="B53" s="31" t="s">
        <v>393</v>
      </c>
      <c r="C53" s="32" t="s">
        <v>350</v>
      </c>
    </row>
    <row r="54" spans="1:3">
      <c r="A54" s="806"/>
      <c r="B54" s="31" t="s">
        <v>394</v>
      </c>
      <c r="C54" s="32"/>
    </row>
    <row r="55" spans="1:3">
      <c r="A55" s="806"/>
      <c r="B55" s="31" t="s">
        <v>395</v>
      </c>
      <c r="C55" s="32" t="s">
        <v>359</v>
      </c>
    </row>
    <row r="56" spans="1:3">
      <c r="A56" s="806"/>
      <c r="B56" s="31" t="s">
        <v>396</v>
      </c>
      <c r="C56" s="32" t="s">
        <v>359</v>
      </c>
    </row>
    <row r="57" spans="1:3">
      <c r="A57" s="806"/>
      <c r="B57" s="31" t="s">
        <v>397</v>
      </c>
      <c r="C57" s="32"/>
    </row>
    <row r="58" spans="1:3">
      <c r="A58" s="806"/>
      <c r="B58" s="31" t="s">
        <v>398</v>
      </c>
      <c r="C58" s="32"/>
    </row>
    <row r="59" spans="1:3">
      <c r="A59" s="806"/>
      <c r="B59" s="31" t="s">
        <v>399</v>
      </c>
      <c r="C59" s="32" t="s">
        <v>359</v>
      </c>
    </row>
    <row r="60" spans="1:3" ht="15.75" thickBot="1">
      <c r="A60" s="807"/>
      <c r="B60" s="33" t="s">
        <v>400</v>
      </c>
      <c r="C60" s="34" t="s">
        <v>350</v>
      </c>
    </row>
    <row r="66" spans="1:1">
      <c r="A66" s="27" t="s">
        <v>401</v>
      </c>
    </row>
  </sheetData>
  <mergeCells count="11">
    <mergeCell ref="A20:A22"/>
    <mergeCell ref="A2:B2"/>
    <mergeCell ref="A3:B3"/>
    <mergeCell ref="A6:A11"/>
    <mergeCell ref="A12:A16"/>
    <mergeCell ref="A17:A19"/>
    <mergeCell ref="A23:A33"/>
    <mergeCell ref="A34:A38"/>
    <mergeCell ref="A39:A43"/>
    <mergeCell ref="A44:A48"/>
    <mergeCell ref="A49:A60"/>
  </mergeCells>
  <pageMargins left="0.7" right="0.7" top="0.75" bottom="0.75" header="0.3" footer="0.3"/>
  <pageSetup scale="69"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ECCCB589-1CBE-406D-859D-BA73DE32620C}">
  <ds:schemaRefs>
    <ds:schemaRef ds:uri="http://schemas.microsoft.com/sharepoint/v3/contenttype/forms"/>
  </ds:schemaRefs>
</ds:datastoreItem>
</file>

<file path=customXml/itemProps2.xml><?xml version="1.0" encoding="utf-8"?>
<ds:datastoreItem xmlns:ds="http://purl.oclc.org/ooxml/officeDocument/customXml" ds:itemID="{36AA7709-3EC0-4D95-A9B4-124F006DE7F2}">
  <ds:schemaRefs>
    <ds:schemaRef ds:uri="http://www.w3.org/XML/1998/namespace"/>
    <ds:schemaRef ds:uri="http://schemas.microsoft.com/office/2006/documentManagement/types"/>
    <ds:schemaRef ds:uri="http://purl.org/dc/terms/"/>
    <ds:schemaRef ds:uri="6ab0c25d-58da-4176-91f8-ece4bf43e2d4"/>
    <ds:schemaRef ds:uri="http://purl.org/dc/dcmitype/"/>
    <ds:schemaRef ds:uri="http://purl.org/dc/elements/1.1/"/>
    <ds:schemaRef ds:uri="http://schemas.microsoft.com/office/infopath/2007/PartnerControls"/>
    <ds:schemaRef ds:uri="http://schemas.openxmlformats.org/package/2006/metadata/core-properties"/>
    <ds:schemaRef ds:uri="2f25a8a8-45b7-41bd-8691-1f4bb16f7423"/>
    <ds:schemaRef ds:uri="http://schemas.microsoft.com/sharepoint/v3"/>
    <ds:schemaRef ds:uri="http://schemas.microsoft.com/office/2006/metadata/properties"/>
  </ds:schemaRefs>
</ds:datastoreItem>
</file>

<file path=customXml/itemProps3.xml><?xml version="1.0" encoding="utf-8"?>
<ds:datastoreItem xmlns:ds="http://purl.oclc.org/ooxml/officeDocument/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vt:i4>
      </vt:variant>
    </vt:vector>
  </HeadingPairs>
  <TitlesOfParts>
    <vt:vector size="17" baseType="lpstr">
      <vt:lpstr>Contexto</vt:lpstr>
      <vt:lpstr>Identificación RG</vt:lpstr>
      <vt:lpstr>Fact-Clas</vt:lpstr>
      <vt:lpstr>MR_Gestion</vt:lpstr>
      <vt:lpstr>MR_Corrup1</vt:lpstr>
      <vt:lpstr>MR_Corrup2</vt:lpstr>
      <vt:lpstr>MR_Corrup3</vt:lpstr>
      <vt:lpstr>Act_Crit</vt:lpstr>
      <vt:lpstr>Amenazas_SI</vt:lpstr>
      <vt:lpstr>Vulnerabilidades_SI</vt:lpstr>
      <vt:lpstr>Controles_ISO27001</vt:lpstr>
      <vt:lpstr>Tablas_GS</vt:lpstr>
      <vt:lpstr>Listas</vt:lpstr>
      <vt:lpstr>MR_Corrup1!Área_de_impresión</vt:lpstr>
      <vt:lpstr>MR_Corrup2!Área_de_impresión</vt:lpstr>
      <vt:lpstr>MR_Gestion!Área_de_impresión</vt:lpstr>
      <vt:lpstr>MR_Gestion!Títulos_a_imprimir</vt:lpstr>
    </vt:vector>
  </TitlesOfParts>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dimartinez</dc:creator>
  <cp:lastModifiedBy>Alejandra</cp:lastModifiedBy>
  <cp:revision/>
  <cp:lastPrinted>2024-02-06T20:47:12Z</cp:lastPrinted>
  <dcterms:created xsi:type="dcterms:W3CDTF">2016-01-28T19:24:31Z</dcterms:created>
  <dcterms:modified xsi:type="dcterms:W3CDTF">2024-02-08T19:43:49Z</dcterms:modified>
</cp:coreProperties>
</file>

<file path=docProps/custom.xml><?xml version="1.0" encoding="utf-8"?>
<Properties xmlns="http://purl.oclc.org/ooxml/officeDocument/customProperties" xmlns:vt="http://purl.oclc.org/ooxml/officeDocument/docPropsVTypes">
  <property fmtid="{D5CDD505-2E9C-101B-9397-08002B2CF9AE}" pid="2" name="EDOID">
    <vt:i4>132662</vt:i4>
  </property>
  <property fmtid="{D5CDD505-2E9C-101B-9397-08002B2CF9AE}" pid="3" name="ContentTypeId">
    <vt:lpwstr>0x010100C63CA2C8702F1945A77646467F833BFB</vt:lpwstr>
  </property>
</Properties>
</file>